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CRolle\Documents\"/>
    </mc:Choice>
  </mc:AlternateContent>
  <xr:revisionPtr revIDLastSave="0" documentId="8_{7A923332-380E-4176-B7B0-77515E2FC0FA}" xr6:coauthVersionLast="47" xr6:coauthVersionMax="47" xr10:uidLastSave="{00000000-0000-0000-0000-000000000000}"/>
  <bookViews>
    <workbookView xWindow="-98" yWindow="-98" windowWidth="21795" windowHeight="13875" tabRatio="500" xr2:uid="{00000000-000D-0000-FFFF-FFFF00000000}"/>
  </bookViews>
  <sheets>
    <sheet name="Start Here" sheetId="1" r:id="rId1"/>
    <sheet name="Lists" sheetId="2" state="hidden" r:id="rId2"/>
    <sheet name="Corporate Services" sheetId="3" r:id="rId3"/>
    <sheet name="Money Lending &amp; Fin Services" sheetId="4" r:id="rId4"/>
    <sheet name="Securities and Funds Services" sheetId="5" r:id="rId5"/>
    <sheet name="Digital Assets" sheetId="6" r:id="rId6"/>
    <sheet name="Your SRA Outcome" sheetId="7" r:id="rId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12" i="6" l="1"/>
  <c r="I12" i="6"/>
  <c r="H12" i="6"/>
  <c r="E12" i="6"/>
  <c r="I11" i="6"/>
  <c r="J11" i="6" s="1"/>
  <c r="H11" i="6"/>
  <c r="E11" i="6"/>
  <c r="I10" i="6"/>
  <c r="J10" i="6" s="1"/>
  <c r="H10" i="6"/>
  <c r="E10" i="6"/>
  <c r="I9" i="6"/>
  <c r="J9" i="6" s="1"/>
  <c r="H9" i="6"/>
  <c r="E9" i="6"/>
  <c r="I8" i="6"/>
  <c r="J8" i="6" s="1"/>
  <c r="H8" i="6"/>
  <c r="E8" i="6"/>
  <c r="I7" i="6"/>
  <c r="J7" i="6" s="1"/>
  <c r="H7" i="6"/>
  <c r="E7" i="6"/>
  <c r="I6" i="6"/>
  <c r="J6" i="6" s="1"/>
  <c r="H6" i="6"/>
  <c r="E6" i="6"/>
  <c r="H5" i="6"/>
  <c r="E5" i="6"/>
  <c r="I5" i="6" s="1"/>
  <c r="I13" i="5"/>
  <c r="J13" i="5" s="1"/>
  <c r="H13" i="5"/>
  <c r="E13" i="5"/>
  <c r="I12" i="5"/>
  <c r="J12" i="5" s="1"/>
  <c r="H12" i="5"/>
  <c r="E12" i="5"/>
  <c r="I11" i="5"/>
  <c r="J11" i="5" s="1"/>
  <c r="H11" i="5"/>
  <c r="E11" i="5"/>
  <c r="I10" i="5"/>
  <c r="J10" i="5" s="1"/>
  <c r="H10" i="5"/>
  <c r="E10" i="5"/>
  <c r="I9" i="5"/>
  <c r="J9" i="5" s="1"/>
  <c r="H9" i="5"/>
  <c r="E9" i="5"/>
  <c r="I8" i="5"/>
  <c r="J8" i="5" s="1"/>
  <c r="H8" i="5"/>
  <c r="E8" i="5"/>
  <c r="I7" i="5"/>
  <c r="J7" i="5" s="1"/>
  <c r="H7" i="5"/>
  <c r="E7" i="5"/>
  <c r="I6" i="5"/>
  <c r="J6" i="5" s="1"/>
  <c r="H6" i="5"/>
  <c r="E6" i="5"/>
  <c r="H5" i="5"/>
  <c r="E5" i="5"/>
  <c r="I5" i="5" s="1"/>
  <c r="I14" i="4"/>
  <c r="J14" i="4" s="1"/>
  <c r="H14" i="4"/>
  <c r="E14" i="4"/>
  <c r="I13" i="4"/>
  <c r="J13" i="4" s="1"/>
  <c r="H13" i="4"/>
  <c r="E13" i="4"/>
  <c r="I12" i="4"/>
  <c r="J12" i="4" s="1"/>
  <c r="H12" i="4"/>
  <c r="E12" i="4"/>
  <c r="I11" i="4"/>
  <c r="J11" i="4" s="1"/>
  <c r="H11" i="4"/>
  <c r="E11" i="4"/>
  <c r="I10" i="4"/>
  <c r="J10" i="4" s="1"/>
  <c r="H10" i="4"/>
  <c r="E10" i="4"/>
  <c r="I9" i="4"/>
  <c r="J9" i="4" s="1"/>
  <c r="H9" i="4"/>
  <c r="E9" i="4"/>
  <c r="I8" i="4"/>
  <c r="J8" i="4" s="1"/>
  <c r="H8" i="4"/>
  <c r="E8" i="4"/>
  <c r="I7" i="4"/>
  <c r="J7" i="4" s="1"/>
  <c r="H7" i="4"/>
  <c r="E7" i="4"/>
  <c r="I6" i="4"/>
  <c r="J6" i="4" s="1"/>
  <c r="H6" i="4"/>
  <c r="E6" i="4"/>
  <c r="H5" i="4"/>
  <c r="E5" i="4"/>
  <c r="I5" i="4" s="1"/>
  <c r="I15" i="3"/>
  <c r="J15" i="3" s="1"/>
  <c r="H15" i="3"/>
  <c r="E15" i="3"/>
  <c r="I14" i="3"/>
  <c r="J14" i="3" s="1"/>
  <c r="H14" i="3"/>
  <c r="E14" i="3"/>
  <c r="I13" i="3"/>
  <c r="J13" i="3" s="1"/>
  <c r="H13" i="3"/>
  <c r="E13" i="3"/>
  <c r="I12" i="3"/>
  <c r="J12" i="3" s="1"/>
  <c r="H12" i="3"/>
  <c r="E12" i="3"/>
  <c r="I11" i="3"/>
  <c r="J11" i="3" s="1"/>
  <c r="H11" i="3"/>
  <c r="E11" i="3"/>
  <c r="I10" i="3"/>
  <c r="J10" i="3" s="1"/>
  <c r="H10" i="3"/>
  <c r="E10" i="3"/>
  <c r="I9" i="3"/>
  <c r="J9" i="3" s="1"/>
  <c r="H9" i="3"/>
  <c r="E9" i="3"/>
  <c r="I8" i="3"/>
  <c r="J8" i="3" s="1"/>
  <c r="H8" i="3"/>
  <c r="E8" i="3"/>
  <c r="I7" i="3"/>
  <c r="J7" i="3" s="1"/>
  <c r="H7" i="3"/>
  <c r="E7" i="3"/>
  <c r="I6" i="3"/>
  <c r="J6" i="3" s="1"/>
  <c r="H6" i="3"/>
  <c r="E6" i="3"/>
  <c r="H5" i="3"/>
  <c r="E5" i="3"/>
  <c r="I5" i="3" s="1"/>
  <c r="J5" i="6" l="1"/>
  <c r="B9" i="7"/>
  <c r="C9" i="7" s="1"/>
  <c r="D9" i="7" s="1"/>
  <c r="J5" i="5"/>
  <c r="B8" i="7"/>
  <c r="C8" i="7" s="1"/>
  <c r="D8" i="7" s="1"/>
  <c r="J5" i="4"/>
  <c r="B7" i="7"/>
  <c r="C7" i="7" s="1"/>
  <c r="D7" i="7" s="1"/>
  <c r="J5" i="3"/>
  <c r="B6" i="7"/>
  <c r="C6" i="7" l="1"/>
  <c r="D6" i="7" s="1"/>
  <c r="B10" i="7"/>
  <c r="C10" i="7" s="1"/>
  <c r="D10" i="7" s="1"/>
</calcChain>
</file>

<file path=xl/sharedStrings.xml><?xml version="1.0" encoding="utf-8"?>
<sst xmlns="http://schemas.openxmlformats.org/spreadsheetml/2006/main" count="200" uniqueCount="124">
  <si>
    <t>SECURITIES COMMISSION OF THE BAHAMAS — SRA RISK ASSESSMENT MATRIX</t>
  </si>
  <si>
    <t>Companion to the Guidance Note on Self-Risk Assessments — v2.0</t>
  </si>
  <si>
    <t>WHAT THIS IS. Every licensee and registrant must assess its own money laundering (ML), terrorist financing (TF) and proliferation financing (PF) risks. This workbook helps you do the scoring part. It is voluntary — you may use your own format — and using it is not, by itself, compliance: your assessment must genuinely reflect YOUR business.</t>
  </si>
  <si>
    <t>HOW TO DO YOUR ASSESSMENT — SIX STEPS</t>
  </si>
  <si>
    <t>1. Find your sheet. Use the table below to see which sector sheet(s) apply to your licence. Ignore the sheets that do not apply — they will not affect your result.</t>
  </si>
  <si>
    <t>2. On your sheet, read each risk in the cream column — it explains, in plain language, what the risk means for a business like yours.</t>
  </si>
  <si>
    <t>3. Fill in the yellow cells for each risk: describe how it applies to you, pick a risk level BEFORE controls, say what you do about it, and pick how well your controls work. Be honest — if a control exists on paper but works poorly, say so. The 'Risk after controls' column calculates itself.</t>
  </si>
  <si>
    <t>4. Add your own risks in the last row if something about your business is not covered.</t>
  </si>
  <si>
    <t>5. Go to the 'Your SRA Outcome' sheet and work down Steps 1 to 6. It turns your scores into your conclusions and approval record.</t>
  </si>
  <si>
    <t>6. Open the Word template ('SRA Template and Illustrative Structure'). It shows you where each answer goes and includes a short worked example for your sector. When it is done, your board or owners must read, question and approve it.</t>
  </si>
  <si>
    <t>WHICH SHEET DO I COMPLETE?</t>
  </si>
  <si>
    <t>Corporate services (company formation, registered office/agent, nominees) under the FCSPA → 'Corporate Services'</t>
  </si>
  <si>
    <t>Money lending or other financial services under the FCSPA → 'Money Lending &amp; Fin Services'</t>
  </si>
  <si>
    <t>Securities business (SIA) or fund administration/services (IFA) → 'Securities and Funds Services'</t>
  </si>
  <si>
    <t>Digital asset business (DARE) → 'Digital Assets'</t>
  </si>
  <si>
    <t>More than one of the above → complete each sheet that applies. Your overall result combines them automatically.</t>
  </si>
  <si>
    <t>FIVE WORDS, PLAINLY</t>
  </si>
  <si>
    <t>Inherent risk — how risky something would be if you did nothing about it.   Controls — the things you actually do about it (ID checks, screening, approvals, limits).   Residual risk — the risk left over after your controls.   PEP — a senior public official, or their close family or associates.   Sanctions / PF — lists of people and countries you must not deal with, including lists connected to weapons programmes.</t>
  </si>
  <si>
    <t>The law requires your assessment to be written down, kept up to date, reviewed before you launch a new product or use new technology, and given to the Commission if asked (Financial Transactions Reporting Act, 2018, section 5).</t>
  </si>
  <si>
    <t>Legend: yellow cells = you fill in · cream cells = plain-language explanation · grey cells = calculated for you. Do not type in grey cells.</t>
  </si>
  <si>
    <t>Risk level</t>
  </si>
  <si>
    <t>Score</t>
  </si>
  <si>
    <t>Control strength</t>
  </si>
  <si>
    <t>Multiplier</t>
  </si>
  <si>
    <t>Low</t>
  </si>
  <si>
    <t>Strong</t>
  </si>
  <si>
    <t>Medium-Low</t>
  </si>
  <si>
    <t>Satisfactory</t>
  </si>
  <si>
    <t>Medium-High</t>
  </si>
  <si>
    <t>Needs Improvement</t>
  </si>
  <si>
    <t>High</t>
  </si>
  <si>
    <t>Weak</t>
  </si>
  <si>
    <t>CORPORATE SERVICES — RISK ASSESSMENT</t>
  </si>
  <si>
    <t>Complete this sheet if your firm provides corporate services (forming or administering companies, registered office or agent services, acting as director or nominee). Fill in the yellow cells only. The 'Risk after controls' column works itself out. The first row is a worked EXAMPLE — replace the yellow parts with your own answers.</t>
  </si>
  <si>
    <t>Risk area</t>
  </si>
  <si>
    <t>What this means for a business like yours</t>
  </si>
  <si>
    <t>How does this apply to your business? (describe in your own words)</t>
  </si>
  <si>
    <t>Risk level BEFORE controls</t>
  </si>
  <si>
    <t>s</t>
  </si>
  <si>
    <t>What you do to control this risk</t>
  </si>
  <si>
    <t>How well do your controls work?</t>
  </si>
  <si>
    <t>m</t>
  </si>
  <si>
    <t>r</t>
  </si>
  <si>
    <t>Risk level AFTER controls</t>
  </si>
  <si>
    <t>Do you need to take any action? What, who and by when?</t>
  </si>
  <si>
    <t>Your clients</t>
  </si>
  <si>
    <t>Who your clients are — People and companies you form or administer companies for. Risk is higher if clients live abroad, are hard to identify, or are senior public officials or their family (PEPs).</t>
  </si>
  <si>
    <t>EXAMPLE — We form and administer about 40 Bahamian companies. 30 are for Bahamian residents we know well; 10 are for non-residents introduced by two law firms we have worked with for years.</t>
  </si>
  <si>
    <t>EXAMPLE — We verify the identity of every owner before forming a company; we rescreen all clients against sanctions and PEP lists once a year; the two introducing law firms send us full ID documents which we check ourselves.</t>
  </si>
  <si>
    <t>EXAMPLE — replace this row's yellow cells with your own answers.</t>
  </si>
  <si>
    <t>Clients you never meet in person — Onboarding done only by email, phone or through someone else makes it easier for a client to hide who they really are.</t>
  </si>
  <si>
    <t>Clients sent to you by other professionals — Lawyers, accountants or foreign firms who introduce clients. Risk is higher if you rely on them and have little direct contact with the client.</t>
  </si>
  <si>
    <t>Your services</t>
  </si>
  <si>
    <t>Forming companies for people who live abroad — Non-residents using Bahamian companies. Ask yourself why they need the company and whether the reason makes sense.</t>
  </si>
  <si>
    <t>Acting as nominee shareholder or director — You are on the paperwork instead of the real owner. This can hide who owns or controls the company.</t>
  </si>
  <si>
    <t>Complex structures across several countries — Chains of companies or trusts in different countries with no clear business reason usually exist to hide ownership.</t>
  </si>
  <si>
    <t>Ready-made (shelf) companies — Aged companies sold on can carry history the buyer wants for the wrong reasons.</t>
  </si>
  <si>
    <t>Where the risk comes from</t>
  </si>
  <si>
    <t>Where your clients and their real owners are from — Countries on FATF or sanctions lists, or known for corruption or secrecy, carry higher risk.</t>
  </si>
  <si>
    <t>Where the companies you administer do business — A Bahamian company operating in a high-risk country carries that country's risk.</t>
  </si>
  <si>
    <t>Sanctions and PF</t>
  </si>
  <si>
    <t>Sanctions and proliferation financing — The risk that a company you form or administer is secretly owned or used by someone on a sanctions list, including lists about weapons programmes.</t>
  </si>
  <si>
    <t>Your own risks</t>
  </si>
  <si>
    <t>[Add a risk of your own here if something about your business is not covered above] — Every business is different. Add anything else that could be misused for money laundering, terrorist financing or proliferation financing.</t>
  </si>
  <si>
    <t>MONEY LENDING &amp; FIN SERVICES — RISK ASSESSMENT</t>
  </si>
  <si>
    <t>Complete this sheet if your firm provides money lending or other financial services under the FCSPA. Fill in the yellow cells only. The 'Risk after controls' column works itself out. The first row is a worked EXAMPLE — replace the yellow parts with your own answers.</t>
  </si>
  <si>
    <t>Who your borrowers and clients are — Risk is higher if clients are hard to identify, live abroad, or are senior public officials or their family (PEPs).</t>
  </si>
  <si>
    <t>EXAMPLE — We make small consumer loans (average $3,000) to about 200 Bahamian residents, repaid by salary deduction. We take no cash over $1,000 and hold no foreign clients.</t>
  </si>
  <si>
    <t>EXAMPLE — ID verified for every borrower; repayments by salary deduction or bank transfer only; any third-party repayment must be explained and approved by the manager; annual sanctions rescreening of all borrowers.</t>
  </si>
  <si>
    <t>Clients you never meet in person — Lending arranged only online or by phone makes it easier for someone to hide who they really are.</t>
  </si>
  <si>
    <t>Money movements</t>
  </si>
  <si>
    <t>Cash payments and repayments — Cash leaves no trail. Large or frequent cash repayments are a classic laundering method.</t>
  </si>
  <si>
    <t>Repayments made by someone other than the borrower — If a third party repays a loan, you may not know whose money it really is.</t>
  </si>
  <si>
    <t>Early repayment of large loans — Borrowing and quickly repaying can be a way to 'clean' money through your business.</t>
  </si>
  <si>
    <t>Where the repayment money comes from — If repayments do not fit the borrower's job or income, the money may not be theirs — or may not be legal.</t>
  </si>
  <si>
    <t>Collateral that does not fit the borrower — Valuable security offered by someone of modest means raises the question of where it came from.</t>
  </si>
  <si>
    <t>Where your clients are from and where money is sent or received — Countries on FATF or sanctions lists, or known for crime or secrecy, carry higher risk.</t>
  </si>
  <si>
    <t>Sanctions and proliferation financing — The risk that a borrower or the person really behind them is on a sanctions list, including lists about weapons programmes.</t>
  </si>
  <si>
    <t>SECURITIES AND FUNDS SERVICES — RISK ASSESSMENT</t>
  </si>
  <si>
    <t>Complete this sheet if your firm provides securities business, or administration or services to investment funds. Fill in the yellow cells only. The 'Risk after controls' column works itself out. The first row is a worked EXAMPLE — replace the yellow parts with your own answers.</t>
  </si>
  <si>
    <t>Who your clients and investors are — Risk is higher with non-resident investors, companies or trusts as accountholders, or clients who are senior public officials or their family (PEPs).</t>
  </si>
  <si>
    <t>EXAMPLE — We administer three private funds with 45 investors in total; 80% are Bahamian or US residents investing directly; subscriptions are by bank transfer from the investor's own account only.</t>
  </si>
  <si>
    <t>EXAMPLE — We verify every investor and beneficial owner ourselves; third-party payments are not accepted; sanctions screening runs at subscription and on every list update.</t>
  </si>
  <si>
    <t>Accounts that hide the underlying client — Omnibus or intermediary accounts where you cannot see who is really investing.</t>
  </si>
  <si>
    <t>Your products and transactions</t>
  </si>
  <si>
    <t>Buying and selling used to move value — Securities trades between connected accounts, wash trades, or thinly traded securities can transfer or disguise money.</t>
  </si>
  <si>
    <t>Third-party and in-kind payments — Subscriptions or redemptions paid by, or to, someone other than the investor; or paid in assets instead of money.</t>
  </si>
  <si>
    <t>Investors who accept losses to exit early — Redeeming early at a cost can mean the investment was never really about returns.</t>
  </si>
  <si>
    <t>Relying on others</t>
  </si>
  <si>
    <t>Relying on administrators, brokers or distributors for client checks — If someone else does the identity checks, their weaknesses become your weaknesses.</t>
  </si>
  <si>
    <t>Where investors and money flows are from — Countries on FATF or sanctions lists, or with weak regulation, carry higher risk.</t>
  </si>
  <si>
    <t>Sanctions and proliferation financing — The risk that an account or fund holds or moves value for someone on a sanctions list, including through layers of intermediaries.</t>
  </si>
  <si>
    <t>DIGITAL ASSETS — RISK ASSESSMENT</t>
  </si>
  <si>
    <t>Complete this sheet if your firm provides digital asset business under the DARE Act. Fill in the yellow cells only. The 'Risk after controls' column works itself out. The first row is a worked EXAMPLE — replace the yellow parts with your own answers.</t>
  </si>
  <si>
    <t>Who your clients are and the wallets they use — Risk is higher with clients using unhosted (self-custody) wallets, clients trading through other businesses (nested services or OTC desks), or clients whose coins have no clear history.</t>
  </si>
  <si>
    <t>EXAMPLE — We operate an exchange for BSD/USD to BTC and ETH only, custodial wallets only, about 900 retail clients, 85% Bahamian resident. No privacy coins listed; withdrawals to unhosted wallets are allowed with a declared address.</t>
  </si>
  <si>
    <t>EXAMPLE — Blockchain analytics screening on every deposit and withdrawal; unhosted wallet withdrawals over $1,000 require ownership confirmation; travel rule data exchanged with counterpart platforms; sanctions screening on all clients and counterparty wallets.</t>
  </si>
  <si>
    <t>What your platform lets people do — Exchanging between digital assets and dollars, transfers, custody, staking or lending — each moves value quickly across borders.</t>
  </si>
  <si>
    <t>Privacy features — Privacy coins, mixers, tumblers and privacy wallets exist to hide where money came from.</t>
  </si>
  <si>
    <t>New tokens and new technology — Listing a new token or connecting to new protocols (including DeFi or cross-chain bridges) brings risks you have not assessed before. The law requires a risk assessment BEFORE launch.</t>
  </si>
  <si>
    <t>On-chain exposure</t>
  </si>
  <si>
    <t>Receiving the proceeds of crime on-chain — Ransomware, darknet markets, scams and thefts all produce coins that criminals need to move. Blockchain analytics tools show whether incoming funds touch these sources.</t>
  </si>
  <si>
    <t>Counterparties and countries</t>
  </si>
  <si>
    <t>Who is on the other side of transfers — Sending to or receiving from platforms in countries with weak or no digital asset rules, or that do not apply the travel rule, is higher risk.</t>
  </si>
  <si>
    <t>Sanctions and proliferation financing — Sanctioned states demonstrably use digital assets — including stolen ones — to fund weapons programmes. Wallet and counterparty screening is your main defence. Do not rate this risk low without real analysis.</t>
  </si>
  <si>
    <t>YOUR SRA OUTCOME — FROM SCORES TO YOUR WRITTEN ASSESSMENT</t>
  </si>
  <si>
    <t>This sheet turns your scores into the conclusions for your written SRA. Work down the steps in order. Yellow cells are for you to complete.</t>
  </si>
  <si>
    <t>STEP 1 — Your risk levels, calculated from the sheets you completed:</t>
  </si>
  <si>
    <t>Sector sheet</t>
  </si>
  <si>
    <t>Risks rated</t>
  </si>
  <si>
    <t>Average score</t>
  </si>
  <si>
    <t>Corporate Services</t>
  </si>
  <si>
    <t>Money Lending &amp; Fin Services</t>
  </si>
  <si>
    <t>Securities and Funds Services</t>
  </si>
  <si>
    <t>Digital Assets</t>
  </si>
  <si>
    <t>YOUR OVERALL RESULT</t>
  </si>
  <si>
    <t>STEP 2 — Your three biggest risks. Look down the 'Risk level AFTER controls' column on your sheet(s). Write here the three risks with the highest level (if there is a tie, pick the ones that worry you most):</t>
  </si>
  <si>
    <t>STEP 3 — Your actions. For each risk above where you wrote an action on your sheet, list the action, who will do it, and by when:</t>
  </si>
  <si>
    <t>STEP 4 — Your conclusion in one or two sentences. Complete this sentence: 'Our overall ML/TF/PF risk after controls is [your overall result from Step 1]. Our highest risks are [Step 2]. We will [Step 3].'</t>
  </si>
  <si>
    <t>STEP 5 — Approval. Your board or owners must read, question and approve the SRA. Record it here and in the Word template:</t>
  </si>
  <si>
    <t>Prepared by (name) and date:</t>
  </si>
  <si>
    <t>Approved by the board / owners (names, meeting date or resolution):</t>
  </si>
  <si>
    <t>Date of next annual review:</t>
  </si>
  <si>
    <t>STEP 6 — Now open the Word document 'SRA Template and Illustrative Structure'. It tells you exactly where each answer from this sheet goes.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</si>
</sst>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
    </font>
    <font>
      <b/>
      <sz val="13"/>
      <color rgb="FF1F3864"/>
      <name val="Calibri"/>
      <charset val="1"/>
    </font>
    <font>
      <sz val="10"/>
      <color rgb="FFB08A2E"/>
      <name val="Calibri"/>
      <charset val="1"/>
    </font>
    <font>
      <sz val="10"/>
      <color rgb="FF1A1A1A"/>
      <name val="Calibri"/>
      <charset val="1"/>
    </font>
    <font>
      <b/>
      <sz val="11"/>
      <color rgb="FF1F3864"/>
      <name val="Calibri"/>
      <charset val="1"/>
    </font>
    <font>
      <b/>
      <sz val="10"/>
      <color rgb="FF1F3864"/>
      <name val="Calibri"/>
      <charset val="1"/>
    </font>
    <font>
      <sz val="10"/>
      <name val="Calibri"/>
      <charset val="1"/>
    </font>
    <font>
      <i/>
      <sz val="9"/>
      <name val="Calibri"/>
      <charset val="1"/>
    </font>
    <font>
      <b/>
      <sz val="10"/>
      <color rgb="FFFFFFFF"/>
      <name val="Calibri"/>
      <charset val="1"/>
    </font>
    <font>
      <b/>
      <sz val="10"/>
      <name val="Calibri"/>
      <charset val="1"/>
    </font>
    <font>
      <b/>
      <sz val="11"/>
      <color rgb="FFB08A2E"/>
      <name val="Calibri"/>
      <charset val="1"/>
    </font>
  </fonts>
  <fills count="7">
    <fill>
      <patternFill patternType="none"/>
    </fill>
    <fill>
      <patternFill patternType="gray125"/>
    </fill>
    <fill>
      <patternFill patternType="solid">
        <fgColor rgb="FF1F3864"/>
        <bgColor rgb="FF333399"/>
      </patternFill>
    </fill>
    <fill>
      <patternFill patternType="solid">
        <fgColor rgb="FFF7F5F0"/>
        <bgColor rgb="FFF2F2F2"/>
      </patternFill>
    </fill>
    <fill>
      <patternFill patternType="solid">
        <fgColor rgb="FFFFF2CC"/>
        <bgColor rgb="FFF2F0EA"/>
      </patternFill>
    </fill>
    <fill>
      <patternFill patternType="solid">
        <fgColor rgb="FFF2F2F2"/>
        <bgColor rgb="FFF2F0EA"/>
      </patternFill>
    </fill>
    <fill>
      <patternFill patternType="solid">
        <fgColor rgb="FFF2F0EA"/>
        <bgColor rgb="FFF2F2F2"/>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s>
  <cellStyleXfs count="1">
    <xf numFmtId="0" fontId="0" fillId="0" borderId="0"/>
  </cellStyleXfs>
  <cellXfs count="20">
    <xf numFmtId="0" fontId="0" fillId="0" borderId="0" xfId="0"/>
    <xf numFmtId="0" fontId="10" fillId="0" borderId="0" xfId="0" applyFont="1"/>
    <xf numFmtId="0" fontId="4" fillId="0" borderId="0" xfId="0" applyFont="1"/>
    <xf numFmtId="0" fontId="0" fillId="4" borderId="2" xfId="0" applyFill="1" applyBorder="1"/>
    <xf numFmtId="0" fontId="4" fillId="0" borderId="0" xfId="0" applyFont="1" applyAlignment="1">
      <alignment vertical="top" wrapText="1"/>
    </xf>
    <xf numFmtId="0" fontId="7" fillId="0" borderId="0" xfId="0" applyFont="1"/>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xf numFmtId="0" fontId="6" fillId="0" borderId="0" xfId="0" applyFont="1"/>
    <xf numFmtId="0" fontId="1" fillId="0" borderId="0" xfId="0" applyFont="1"/>
    <xf numFmtId="0" fontId="8" fillId="2" borderId="1" xfId="0" applyFont="1" applyFill="1" applyBorder="1" applyAlignment="1">
      <alignment horizontal="center" vertical="center"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4" borderId="1" xfId="0" applyFont="1" applyFill="1" applyBorder="1" applyAlignment="1">
      <alignment vertical="top" wrapText="1"/>
    </xf>
    <xf numFmtId="0" fontId="6" fillId="5" borderId="1" xfId="0" applyFont="1" applyFill="1" applyBorder="1" applyAlignment="1">
      <alignment vertical="top" wrapText="1"/>
    </xf>
    <xf numFmtId="0" fontId="4" fillId="0" borderId="0" xfId="0" applyFont="1"/>
    <xf numFmtId="0" fontId="9" fillId="6" borderId="1" xfId="0" applyFont="1" applyFill="1" applyBorder="1"/>
  </cellXfs>
  <cellStyles count="1">
    <cellStyle name="Normal" xfId="0" builtinId="0"/>
  </cellStyles>
  <dxfs count="20">
    <dxf>
      <fill>
        <patternFill>
          <bgColor rgb="FFFF9999"/>
        </patternFill>
      </fill>
    </dxf>
    <dxf>
      <fill>
        <patternFill>
          <bgColor rgb="FFFFEB9C"/>
        </patternFill>
      </fill>
    </dxf>
    <dxf>
      <fill>
        <patternFill>
          <bgColor rgb="FFE2EFDA"/>
        </patternFill>
      </fill>
    </dxf>
    <dxf>
      <fill>
        <patternFill>
          <bgColor rgb="FFC6EFCE"/>
        </patternFill>
      </fill>
    </dxf>
    <dxf>
      <fill>
        <patternFill>
          <bgColor rgb="FFFF9999"/>
        </patternFill>
      </fill>
    </dxf>
    <dxf>
      <fill>
        <patternFill>
          <bgColor rgb="FFFFEB9C"/>
        </patternFill>
      </fill>
    </dxf>
    <dxf>
      <fill>
        <patternFill>
          <bgColor rgb="FFE2EFDA"/>
        </patternFill>
      </fill>
    </dxf>
    <dxf>
      <fill>
        <patternFill>
          <bgColor rgb="FFC6EFCE"/>
        </patternFill>
      </fill>
    </dxf>
    <dxf>
      <fill>
        <patternFill>
          <bgColor rgb="FFFF9999"/>
        </patternFill>
      </fill>
    </dxf>
    <dxf>
      <fill>
        <patternFill>
          <bgColor rgb="FFFFEB9C"/>
        </patternFill>
      </fill>
    </dxf>
    <dxf>
      <fill>
        <patternFill>
          <bgColor rgb="FFE2EFDA"/>
        </patternFill>
      </fill>
    </dxf>
    <dxf>
      <fill>
        <patternFill>
          <bgColor rgb="FFC6EFCE"/>
        </patternFill>
      </fill>
    </dxf>
    <dxf>
      <fill>
        <patternFill>
          <bgColor rgb="FFFF9999"/>
        </patternFill>
      </fill>
    </dxf>
    <dxf>
      <fill>
        <patternFill>
          <bgColor rgb="FFFFEB9C"/>
        </patternFill>
      </fill>
    </dxf>
    <dxf>
      <fill>
        <patternFill>
          <bgColor rgb="FFE2EFDA"/>
        </patternFill>
      </fill>
    </dxf>
    <dxf>
      <fill>
        <patternFill>
          <bgColor rgb="FFC6EFCE"/>
        </patternFill>
      </fill>
    </dxf>
    <dxf>
      <fill>
        <patternFill>
          <bgColor rgb="FFFF9999"/>
        </patternFill>
      </fill>
    </dxf>
    <dxf>
      <fill>
        <patternFill>
          <bgColor rgb="FFFFEB9C"/>
        </patternFill>
      </fill>
    </dxf>
    <dxf>
      <fill>
        <patternFill>
          <bgColor rgb="FFE2EFDA"/>
        </patternFill>
      </fill>
    </dxf>
    <dxf>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08A2E"/>
      <rgbColor rgb="FF800080"/>
      <rgbColor rgb="FF008080"/>
      <rgbColor rgb="FFBFBFBF"/>
      <rgbColor rgb="FF808080"/>
      <rgbColor rgb="FF9999FF"/>
      <rgbColor rgb="FF993366"/>
      <rgbColor rgb="FFFFF2CC"/>
      <rgbColor rgb="FFE2EFDA"/>
      <rgbColor rgb="FF660066"/>
      <rgbColor rgb="FFFF8080"/>
      <rgbColor rgb="FF0066CC"/>
      <rgbColor rgb="FFF2F0EA"/>
      <rgbColor rgb="FF000080"/>
      <rgbColor rgb="FFFF00FF"/>
      <rgbColor rgb="FFFFFF00"/>
      <rgbColor rgb="FF00FFFF"/>
      <rgbColor rgb="FF800080"/>
      <rgbColor rgb="FF800000"/>
      <rgbColor rgb="FF008080"/>
      <rgbColor rgb="FF0000FF"/>
      <rgbColor rgb="FF00CCFF"/>
      <rgbColor rgb="FFF2F2F2"/>
      <rgbColor rgb="FFC6EFCE"/>
      <rgbColor rgb="FFFFEB9C"/>
      <rgbColor rgb="FF99CCFF"/>
      <rgbColor rgb="FFFF9999"/>
      <rgbColor rgb="FFCC99FF"/>
      <rgbColor rgb="FFF7F5F0"/>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zoomScaleNormal="100" workbookViewId="0"/>
  </sheetViews>
  <sheetFormatPr defaultColWidth="8.6640625" defaultRowHeight="14.25" x14ac:dyDescent="0.45"/>
  <cols>
    <col min="1" max="1" width="112" customWidth="1"/>
  </cols>
  <sheetData>
    <row r="1" spans="1:1" ht="16.5" customHeight="1" x14ac:dyDescent="0.45">
      <c r="A1" s="6" t="s">
        <v>0</v>
      </c>
    </row>
    <row r="2" spans="1:1" ht="15" customHeight="1" x14ac:dyDescent="0.45">
      <c r="A2" s="7" t="s">
        <v>1</v>
      </c>
    </row>
    <row r="3" spans="1:1" ht="15" customHeight="1" x14ac:dyDescent="0.45">
      <c r="A3" s="8"/>
    </row>
    <row r="4" spans="1:1" ht="39.4" x14ac:dyDescent="0.45">
      <c r="A4" s="8" t="s">
        <v>2</v>
      </c>
    </row>
    <row r="5" spans="1:1" ht="15" customHeight="1" x14ac:dyDescent="0.45">
      <c r="A5" s="8"/>
    </row>
    <row r="6" spans="1:1" ht="15" customHeight="1" x14ac:dyDescent="0.45">
      <c r="A6" s="9" t="s">
        <v>3</v>
      </c>
    </row>
    <row r="7" spans="1:1" ht="26.25" x14ac:dyDescent="0.45">
      <c r="A7" s="8" t="s">
        <v>4</v>
      </c>
    </row>
    <row r="8" spans="1:1" x14ac:dyDescent="0.45">
      <c r="A8" s="8" t="s">
        <v>5</v>
      </c>
    </row>
    <row r="9" spans="1:1" ht="26.25" x14ac:dyDescent="0.45">
      <c r="A9" s="8" t="s">
        <v>6</v>
      </c>
    </row>
    <row r="10" spans="1:1" ht="15" customHeight="1" x14ac:dyDescent="0.45">
      <c r="A10" s="8" t="s">
        <v>7</v>
      </c>
    </row>
    <row r="11" spans="1:1" ht="15" customHeight="1" x14ac:dyDescent="0.45">
      <c r="A11" s="8" t="s">
        <v>8</v>
      </c>
    </row>
    <row r="12" spans="1:1" ht="26.25" x14ac:dyDescent="0.45">
      <c r="A12" s="8" t="s">
        <v>9</v>
      </c>
    </row>
    <row r="13" spans="1:1" ht="15" customHeight="1" x14ac:dyDescent="0.45">
      <c r="A13" s="8"/>
    </row>
    <row r="14" spans="1:1" ht="15" customHeight="1" x14ac:dyDescent="0.45">
      <c r="A14" s="9" t="s">
        <v>10</v>
      </c>
    </row>
    <row r="15" spans="1:1" ht="15" customHeight="1" x14ac:dyDescent="0.45">
      <c r="A15" s="8" t="s">
        <v>11</v>
      </c>
    </row>
    <row r="16" spans="1:1" ht="15" customHeight="1" x14ac:dyDescent="0.45">
      <c r="A16" s="8" t="s">
        <v>12</v>
      </c>
    </row>
    <row r="17" spans="1:1" ht="15" customHeight="1" x14ac:dyDescent="0.45">
      <c r="A17" s="8" t="s">
        <v>13</v>
      </c>
    </row>
    <row r="18" spans="1:1" ht="15" customHeight="1" x14ac:dyDescent="0.45">
      <c r="A18" s="8" t="s">
        <v>14</v>
      </c>
    </row>
    <row r="19" spans="1:1" ht="15" customHeight="1" x14ac:dyDescent="0.45">
      <c r="A19" s="8" t="s">
        <v>15</v>
      </c>
    </row>
    <row r="20" spans="1:1" ht="15" customHeight="1" x14ac:dyDescent="0.45">
      <c r="A20" s="8"/>
    </row>
    <row r="21" spans="1:1" ht="15" customHeight="1" x14ac:dyDescent="0.45">
      <c r="A21" s="9" t="s">
        <v>16</v>
      </c>
    </row>
    <row r="22" spans="1:1" ht="39.4" x14ac:dyDescent="0.45">
      <c r="A22" s="8" t="s">
        <v>17</v>
      </c>
    </row>
    <row r="23" spans="1:1" x14ac:dyDescent="0.45">
      <c r="A23" s="8"/>
    </row>
    <row r="24" spans="1:1" ht="26.25" x14ac:dyDescent="0.45">
      <c r="A24" s="8" t="s">
        <v>18</v>
      </c>
    </row>
    <row r="25" spans="1:1" x14ac:dyDescent="0.45">
      <c r="A25" s="8" t="s">
        <v>19</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zoomScaleNormal="100" workbookViewId="0"/>
  </sheetViews>
  <sheetFormatPr defaultColWidth="8.6640625" defaultRowHeight="14.25" x14ac:dyDescent="0.45"/>
  <cols>
    <col min="1" max="1" width="16" customWidth="1"/>
    <col min="4" max="4" width="20" customWidth="1"/>
  </cols>
  <sheetData>
    <row r="1" spans="1:5" ht="15" customHeight="1" x14ac:dyDescent="0.45">
      <c r="A1" s="10" t="s">
        <v>20</v>
      </c>
      <c r="B1" s="10" t="s">
        <v>21</v>
      </c>
      <c r="D1" s="10" t="s">
        <v>22</v>
      </c>
      <c r="E1" s="10" t="s">
        <v>23</v>
      </c>
    </row>
    <row r="2" spans="1:5" ht="15" customHeight="1" x14ac:dyDescent="0.45">
      <c r="A2" s="11" t="s">
        <v>24</v>
      </c>
      <c r="B2" s="11">
        <v>1</v>
      </c>
      <c r="C2" s="11"/>
      <c r="D2" s="11" t="s">
        <v>25</v>
      </c>
      <c r="E2" s="11">
        <v>0.7</v>
      </c>
    </row>
    <row r="3" spans="1:5" ht="15" customHeight="1" x14ac:dyDescent="0.45">
      <c r="A3" s="11" t="s">
        <v>26</v>
      </c>
      <c r="B3" s="11">
        <v>2</v>
      </c>
      <c r="C3" s="11"/>
      <c r="D3" s="11" t="s">
        <v>27</v>
      </c>
      <c r="E3" s="11">
        <v>0.8</v>
      </c>
    </row>
    <row r="4" spans="1:5" ht="15" customHeight="1" x14ac:dyDescent="0.45">
      <c r="A4" s="11" t="s">
        <v>28</v>
      </c>
      <c r="B4" s="11">
        <v>3</v>
      </c>
      <c r="C4" s="11"/>
      <c r="D4" s="11" t="s">
        <v>29</v>
      </c>
      <c r="E4" s="11">
        <v>0.9</v>
      </c>
    </row>
    <row r="5" spans="1:5" ht="15" customHeight="1" x14ac:dyDescent="0.45">
      <c r="A5" s="11" t="s">
        <v>30</v>
      </c>
      <c r="B5" s="11">
        <v>4</v>
      </c>
      <c r="C5" s="11"/>
      <c r="D5" s="11" t="s">
        <v>31</v>
      </c>
      <c r="E5" s="11">
        <v>1</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5"/>
  <sheetViews>
    <sheetView zoomScaleNormal="100" workbookViewId="0">
      <pane ySplit="4" topLeftCell="A5" activePane="bottomLeft" state="frozen"/>
      <selection pane="bottomLeft"/>
    </sheetView>
  </sheetViews>
  <sheetFormatPr defaultColWidth="8.6640625" defaultRowHeight="14.25" x14ac:dyDescent="0.45"/>
  <cols>
    <col min="1" max="1" width="16" customWidth="1"/>
    <col min="2" max="2" width="42" customWidth="1"/>
    <col min="3" max="3" width="40" customWidth="1"/>
    <col min="4" max="4" width="14" customWidth="1"/>
    <col min="5" max="5" width="6" hidden="1" customWidth="1"/>
    <col min="6" max="6" width="40" customWidth="1"/>
    <col min="7" max="7" width="15" customWidth="1"/>
    <col min="8" max="8" width="6" hidden="1" customWidth="1"/>
    <col min="9" max="9" width="7" hidden="1" customWidth="1"/>
    <col min="10" max="10" width="13" customWidth="1"/>
    <col min="11" max="11" width="34" customWidth="1"/>
  </cols>
  <sheetData>
    <row r="1" spans="1:11" ht="15.75" customHeight="1" x14ac:dyDescent="0.5">
      <c r="A1" s="12" t="s">
        <v>32</v>
      </c>
    </row>
    <row r="2" spans="1:11" ht="15" customHeight="1" x14ac:dyDescent="0.45">
      <c r="A2" s="5" t="s">
        <v>33</v>
      </c>
      <c r="B2" s="5"/>
      <c r="C2" s="5"/>
      <c r="D2" s="5"/>
      <c r="E2" s="5"/>
      <c r="F2" s="5"/>
      <c r="G2" s="5"/>
      <c r="H2" s="5"/>
    </row>
    <row r="4" spans="1:11" ht="23.25" customHeight="1" x14ac:dyDescent="0.45">
      <c r="A4" s="13" t="s">
        <v>34</v>
      </c>
      <c r="B4" s="13" t="s">
        <v>35</v>
      </c>
      <c r="C4" s="13" t="s">
        <v>36</v>
      </c>
      <c r="D4" s="13" t="s">
        <v>37</v>
      </c>
      <c r="E4" s="13" t="s">
        <v>38</v>
      </c>
      <c r="F4" s="13" t="s">
        <v>39</v>
      </c>
      <c r="G4" s="13" t="s">
        <v>40</v>
      </c>
      <c r="H4" s="13" t="s">
        <v>41</v>
      </c>
      <c r="I4" s="13" t="s">
        <v>42</v>
      </c>
      <c r="J4" s="13" t="s">
        <v>43</v>
      </c>
      <c r="K4" s="13" t="s">
        <v>44</v>
      </c>
    </row>
    <row r="5" spans="1:11" ht="65.650000000000006" x14ac:dyDescent="0.45">
      <c r="A5" s="14" t="s">
        <v>45</v>
      </c>
      <c r="B5" s="15" t="s">
        <v>46</v>
      </c>
      <c r="C5" s="16" t="s">
        <v>47</v>
      </c>
      <c r="D5" s="16" t="s">
        <v>28</v>
      </c>
      <c r="E5" s="17">
        <f>IF(D5="","",VLOOKUP(D5,Lists!$A$2:$B$5,2,0))</f>
        <v>3</v>
      </c>
      <c r="F5" s="16" t="s">
        <v>48</v>
      </c>
      <c r="G5" s="16" t="s">
        <v>27</v>
      </c>
      <c r="H5" s="17">
        <f>IF(G5="","",VLOOKUP(G5,Lists!$D$2:$E$5,2,0))</f>
        <v>0.8</v>
      </c>
      <c r="I5" s="17">
        <f t="shared" ref="I5:I15" si="0">IF(OR(D5="",G5=""),"",ROUND(E5*H5,2))</f>
        <v>2.4</v>
      </c>
      <c r="J5" s="17" t="str">
        <f t="shared" ref="J5:J15" si="1">IF(I5="","",IF(I5&lt;=1.75,"Low",IF(I5&lt;=2.5,"Medium-Low",IF(I5&lt;=3.25,"Medium-High","High"))))</f>
        <v>Medium-Low</v>
      </c>
      <c r="K5" s="16" t="s">
        <v>49</v>
      </c>
    </row>
    <row r="6" spans="1:11" ht="39.4" x14ac:dyDescent="0.45">
      <c r="A6" s="14" t="s">
        <v>45</v>
      </c>
      <c r="B6" s="15" t="s">
        <v>50</v>
      </c>
      <c r="C6" s="16"/>
      <c r="D6" s="16"/>
      <c r="E6" s="17" t="str">
        <f>IF(D6="","",VLOOKUP(D6,Lists!$A$2:$B$5,2,0))</f>
        <v/>
      </c>
      <c r="F6" s="16"/>
      <c r="G6" s="16"/>
      <c r="H6" s="17" t="str">
        <f>IF(G6="","",VLOOKUP(G6,Lists!$D$2:$E$5,2,0))</f>
        <v/>
      </c>
      <c r="I6" s="17" t="str">
        <f t="shared" si="0"/>
        <v/>
      </c>
      <c r="J6" s="17" t="str">
        <f t="shared" si="1"/>
        <v/>
      </c>
      <c r="K6" s="16"/>
    </row>
    <row r="7" spans="1:11" ht="52.5" x14ac:dyDescent="0.45">
      <c r="A7" s="14" t="s">
        <v>45</v>
      </c>
      <c r="B7" s="15" t="s">
        <v>51</v>
      </c>
      <c r="C7" s="16"/>
      <c r="D7" s="16"/>
      <c r="E7" s="17" t="str">
        <f>IF(D7="","",VLOOKUP(D7,Lists!$A$2:$B$5,2,0))</f>
        <v/>
      </c>
      <c r="F7" s="16"/>
      <c r="G7" s="16"/>
      <c r="H7" s="17" t="str">
        <f>IF(G7="","",VLOOKUP(G7,Lists!$D$2:$E$5,2,0))</f>
        <v/>
      </c>
      <c r="I7" s="17" t="str">
        <f t="shared" si="0"/>
        <v/>
      </c>
      <c r="J7" s="17" t="str">
        <f t="shared" si="1"/>
        <v/>
      </c>
      <c r="K7" s="16"/>
    </row>
    <row r="8" spans="1:11" ht="52.5" x14ac:dyDescent="0.45">
      <c r="A8" s="14" t="s">
        <v>52</v>
      </c>
      <c r="B8" s="15" t="s">
        <v>53</v>
      </c>
      <c r="C8" s="16"/>
      <c r="D8" s="16"/>
      <c r="E8" s="17" t="str">
        <f>IF(D8="","",VLOOKUP(D8,Lists!$A$2:$B$5,2,0))</f>
        <v/>
      </c>
      <c r="F8" s="16"/>
      <c r="G8" s="16"/>
      <c r="H8" s="17" t="str">
        <f>IF(G8="","",VLOOKUP(G8,Lists!$D$2:$E$5,2,0))</f>
        <v/>
      </c>
      <c r="I8" s="17" t="str">
        <f t="shared" si="0"/>
        <v/>
      </c>
      <c r="J8" s="17" t="str">
        <f t="shared" si="1"/>
        <v/>
      </c>
      <c r="K8" s="16"/>
    </row>
    <row r="9" spans="1:11" ht="39.4" x14ac:dyDescent="0.45">
      <c r="A9" s="14" t="s">
        <v>52</v>
      </c>
      <c r="B9" s="15" t="s">
        <v>54</v>
      </c>
      <c r="C9" s="16"/>
      <c r="D9" s="16"/>
      <c r="E9" s="17" t="str">
        <f>IF(D9="","",VLOOKUP(D9,Lists!$A$2:$B$5,2,0))</f>
        <v/>
      </c>
      <c r="F9" s="16"/>
      <c r="G9" s="16"/>
      <c r="H9" s="17" t="str">
        <f>IF(G9="","",VLOOKUP(G9,Lists!$D$2:$E$5,2,0))</f>
        <v/>
      </c>
      <c r="I9" s="17" t="str">
        <f t="shared" si="0"/>
        <v/>
      </c>
      <c r="J9" s="17" t="str">
        <f t="shared" si="1"/>
        <v/>
      </c>
      <c r="K9" s="16"/>
    </row>
    <row r="10" spans="1:11" ht="39.4" x14ac:dyDescent="0.45">
      <c r="A10" s="14" t="s">
        <v>52</v>
      </c>
      <c r="B10" s="15" t="s">
        <v>55</v>
      </c>
      <c r="C10" s="16"/>
      <c r="D10" s="16"/>
      <c r="E10" s="17" t="str">
        <f>IF(D10="","",VLOOKUP(D10,Lists!$A$2:$B$5,2,0))</f>
        <v/>
      </c>
      <c r="F10" s="16"/>
      <c r="G10" s="16"/>
      <c r="H10" s="17" t="str">
        <f>IF(G10="","",VLOOKUP(G10,Lists!$D$2:$E$5,2,0))</f>
        <v/>
      </c>
      <c r="I10" s="17" t="str">
        <f t="shared" si="0"/>
        <v/>
      </c>
      <c r="J10" s="17" t="str">
        <f t="shared" si="1"/>
        <v/>
      </c>
      <c r="K10" s="16"/>
    </row>
    <row r="11" spans="1:11" ht="39.4" x14ac:dyDescent="0.45">
      <c r="A11" s="14" t="s">
        <v>52</v>
      </c>
      <c r="B11" s="15" t="s">
        <v>56</v>
      </c>
      <c r="C11" s="16"/>
      <c r="D11" s="16"/>
      <c r="E11" s="17" t="str">
        <f>IF(D11="","",VLOOKUP(D11,Lists!$A$2:$B$5,2,0))</f>
        <v/>
      </c>
      <c r="F11" s="16"/>
      <c r="G11" s="16"/>
      <c r="H11" s="17" t="str">
        <f>IF(G11="","",VLOOKUP(G11,Lists!$D$2:$E$5,2,0))</f>
        <v/>
      </c>
      <c r="I11" s="17" t="str">
        <f t="shared" si="0"/>
        <v/>
      </c>
      <c r="J11" s="17" t="str">
        <f t="shared" si="1"/>
        <v/>
      </c>
      <c r="K11" s="16"/>
    </row>
    <row r="12" spans="1:11" ht="39.4" x14ac:dyDescent="0.45">
      <c r="A12" s="14" t="s">
        <v>57</v>
      </c>
      <c r="B12" s="15" t="s">
        <v>58</v>
      </c>
      <c r="C12" s="16"/>
      <c r="D12" s="16"/>
      <c r="E12" s="17" t="str">
        <f>IF(D12="","",VLOOKUP(D12,Lists!$A$2:$B$5,2,0))</f>
        <v/>
      </c>
      <c r="F12" s="16"/>
      <c r="G12" s="16"/>
      <c r="H12" s="17" t="str">
        <f>IF(G12="","",VLOOKUP(G12,Lists!$D$2:$E$5,2,0))</f>
        <v/>
      </c>
      <c r="I12" s="17" t="str">
        <f t="shared" si="0"/>
        <v/>
      </c>
      <c r="J12" s="17" t="str">
        <f t="shared" si="1"/>
        <v/>
      </c>
      <c r="K12" s="16"/>
    </row>
    <row r="13" spans="1:11" ht="39.4" x14ac:dyDescent="0.45">
      <c r="A13" s="14" t="s">
        <v>57</v>
      </c>
      <c r="B13" s="15" t="s">
        <v>59</v>
      </c>
      <c r="C13" s="16"/>
      <c r="D13" s="16"/>
      <c r="E13" s="17" t="str">
        <f>IF(D13="","",VLOOKUP(D13,Lists!$A$2:$B$5,2,0))</f>
        <v/>
      </c>
      <c r="F13" s="16"/>
      <c r="G13" s="16"/>
      <c r="H13" s="17" t="str">
        <f>IF(G13="","",VLOOKUP(G13,Lists!$D$2:$E$5,2,0))</f>
        <v/>
      </c>
      <c r="I13" s="17" t="str">
        <f t="shared" si="0"/>
        <v/>
      </c>
      <c r="J13" s="17" t="str">
        <f t="shared" si="1"/>
        <v/>
      </c>
      <c r="K13" s="16"/>
    </row>
    <row r="14" spans="1:11" ht="52.5" x14ac:dyDescent="0.45">
      <c r="A14" s="14" t="s">
        <v>60</v>
      </c>
      <c r="B14" s="15" t="s">
        <v>61</v>
      </c>
      <c r="C14" s="16"/>
      <c r="D14" s="16"/>
      <c r="E14" s="17" t="str">
        <f>IF(D14="","",VLOOKUP(D14,Lists!$A$2:$B$5,2,0))</f>
        <v/>
      </c>
      <c r="F14" s="16"/>
      <c r="G14" s="16"/>
      <c r="H14" s="17" t="str">
        <f>IF(G14="","",VLOOKUP(G14,Lists!$D$2:$E$5,2,0))</f>
        <v/>
      </c>
      <c r="I14" s="17" t="str">
        <f t="shared" si="0"/>
        <v/>
      </c>
      <c r="J14" s="17" t="str">
        <f t="shared" si="1"/>
        <v/>
      </c>
      <c r="K14" s="16"/>
    </row>
    <row r="15" spans="1:11" ht="65.650000000000006" x14ac:dyDescent="0.45">
      <c r="A15" s="14" t="s">
        <v>62</v>
      </c>
      <c r="B15" s="15" t="s">
        <v>63</v>
      </c>
      <c r="C15" s="16"/>
      <c r="D15" s="16"/>
      <c r="E15" s="17" t="str">
        <f>IF(D15="","",VLOOKUP(D15,Lists!$A$2:$B$5,2,0))</f>
        <v/>
      </c>
      <c r="F15" s="16"/>
      <c r="G15" s="16"/>
      <c r="H15" s="17" t="str">
        <f>IF(G15="","",VLOOKUP(G15,Lists!$D$2:$E$5,2,0))</f>
        <v/>
      </c>
      <c r="I15" s="17" t="str">
        <f t="shared" si="0"/>
        <v/>
      </c>
      <c r="J15" s="17" t="str">
        <f t="shared" si="1"/>
        <v/>
      </c>
      <c r="K15" s="16"/>
    </row>
  </sheetData>
  <mergeCells count="1">
    <mergeCell ref="A2:H2"/>
  </mergeCells>
  <conditionalFormatting sqref="J5:J15">
    <cfRule type="expression" dxfId="19" priority="2">
      <formula>$J5="Low"</formula>
    </cfRule>
    <cfRule type="expression" dxfId="18" priority="3">
      <formula>$J5="Medium-Low"</formula>
    </cfRule>
    <cfRule type="expression" dxfId="17" priority="4">
      <formula>$J5="Medium-High"</formula>
    </cfRule>
    <cfRule type="expression" dxfId="16" priority="5">
      <formula>$J5="High"</formula>
    </cfRule>
  </conditionalFormatting>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xr:uid="{00000000-0002-0000-0200-000000000000}">
          <x14:formula1>
            <xm:f>Lists!$A$2:$A$5</xm:f>
          </x14:formula1>
          <x14:formula2>
            <xm:f>0</xm:f>
          </x14:formula2>
          <xm:sqref>D5:D15</xm:sqref>
        </x14:dataValidation>
        <x14:dataValidation type="list" allowBlank="1" xr:uid="{00000000-0002-0000-0200-000001000000}">
          <x14:formula1>
            <xm:f>Lists!$D$2:$D$5</xm:f>
          </x14:formula1>
          <x14:formula2>
            <xm:f>0</xm:f>
          </x14:formula2>
          <xm:sqref>G5:G15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4"/>
  <sheetViews>
    <sheetView zoomScaleNormal="100" workbookViewId="0">
      <pane ySplit="4" topLeftCell="A7" activePane="bottomLeft" state="frozen"/>
      <selection pane="bottomLeft"/>
    </sheetView>
  </sheetViews>
  <sheetFormatPr defaultColWidth="8.6640625" defaultRowHeight="14.25" x14ac:dyDescent="0.45"/>
  <cols>
    <col min="1" max="1" width="16" customWidth="1"/>
    <col min="2" max="2" width="42" customWidth="1"/>
    <col min="3" max="3" width="40" customWidth="1"/>
    <col min="4" max="4" width="14" customWidth="1"/>
    <col min="5" max="5" width="6" hidden="1" customWidth="1"/>
    <col min="6" max="6" width="40" customWidth="1"/>
    <col min="7" max="7" width="15" customWidth="1"/>
    <col min="8" max="8" width="6" hidden="1" customWidth="1"/>
    <col min="9" max="9" width="7" hidden="1" customWidth="1"/>
    <col min="10" max="10" width="13" customWidth="1"/>
    <col min="11" max="11" width="34" customWidth="1"/>
  </cols>
  <sheetData>
    <row r="1" spans="1:11" ht="15.75" customHeight="1" x14ac:dyDescent="0.5">
      <c r="A1" s="12" t="s">
        <v>64</v>
      </c>
    </row>
    <row r="2" spans="1:11" ht="15" customHeight="1" x14ac:dyDescent="0.45">
      <c r="A2" s="5" t="s">
        <v>65</v>
      </c>
      <c r="B2" s="5"/>
      <c r="C2" s="5"/>
      <c r="D2" s="5"/>
      <c r="E2" s="5"/>
      <c r="F2" s="5"/>
      <c r="G2" s="5"/>
      <c r="H2" s="5"/>
    </row>
    <row r="4" spans="1:11" ht="23.25" customHeight="1" x14ac:dyDescent="0.45">
      <c r="A4" s="13" t="s">
        <v>34</v>
      </c>
      <c r="B4" s="13" t="s">
        <v>35</v>
      </c>
      <c r="C4" s="13" t="s">
        <v>36</v>
      </c>
      <c r="D4" s="13" t="s">
        <v>37</v>
      </c>
      <c r="E4" s="13" t="s">
        <v>38</v>
      </c>
      <c r="F4" s="13" t="s">
        <v>39</v>
      </c>
      <c r="G4" s="13" t="s">
        <v>40</v>
      </c>
      <c r="H4" s="13" t="s">
        <v>41</v>
      </c>
      <c r="I4" s="13" t="s">
        <v>42</v>
      </c>
      <c r="J4" s="13" t="s">
        <v>43</v>
      </c>
      <c r="K4" s="13" t="s">
        <v>44</v>
      </c>
    </row>
    <row r="5" spans="1:11" ht="57" customHeight="1" x14ac:dyDescent="0.45">
      <c r="A5" s="14" t="s">
        <v>45</v>
      </c>
      <c r="B5" s="15" t="s">
        <v>66</v>
      </c>
      <c r="C5" s="16" t="s">
        <v>67</v>
      </c>
      <c r="D5" s="16" t="s">
        <v>26</v>
      </c>
      <c r="E5" s="17">
        <f>IF(D5="","",VLOOKUP(D5,Lists!$A$2:$B$5,2,0))</f>
        <v>2</v>
      </c>
      <c r="F5" s="16" t="s">
        <v>68</v>
      </c>
      <c r="G5" s="16" t="s">
        <v>27</v>
      </c>
      <c r="H5" s="17">
        <f>IF(G5="","",VLOOKUP(G5,Lists!$D$2:$E$5,2,0))</f>
        <v>0.8</v>
      </c>
      <c r="I5" s="17">
        <f t="shared" ref="I5:I14" si="0">IF(OR(D5="",G5=""),"",ROUND(E5*H5,2))</f>
        <v>1.6</v>
      </c>
      <c r="J5" s="17" t="str">
        <f t="shared" ref="J5:J14" si="1">IF(I5="","",IF(I5&lt;=1.75,"Low",IF(I5&lt;=2.5,"Medium-Low",IF(I5&lt;=3.25,"Medium-High","High"))))</f>
        <v>Low</v>
      </c>
      <c r="K5" s="16" t="s">
        <v>49</v>
      </c>
    </row>
    <row r="6" spans="1:11" ht="39.4" x14ac:dyDescent="0.45">
      <c r="A6" s="14" t="s">
        <v>45</v>
      </c>
      <c r="B6" s="15" t="s">
        <v>69</v>
      </c>
      <c r="C6" s="16"/>
      <c r="D6" s="16"/>
      <c r="E6" s="17" t="str">
        <f>IF(D6="","",VLOOKUP(D6,Lists!$A$2:$B$5,2,0))</f>
        <v/>
      </c>
      <c r="F6" s="16"/>
      <c r="G6" s="16"/>
      <c r="H6" s="17" t="str">
        <f>IF(G6="","",VLOOKUP(G6,Lists!$D$2:$E$5,2,0))</f>
        <v/>
      </c>
      <c r="I6" s="17" t="str">
        <f t="shared" si="0"/>
        <v/>
      </c>
      <c r="J6" s="17" t="str">
        <f t="shared" si="1"/>
        <v/>
      </c>
      <c r="K6" s="16"/>
    </row>
    <row r="7" spans="1:11" ht="39.4" x14ac:dyDescent="0.45">
      <c r="A7" s="14" t="s">
        <v>70</v>
      </c>
      <c r="B7" s="15" t="s">
        <v>71</v>
      </c>
      <c r="C7" s="16"/>
      <c r="D7" s="16"/>
      <c r="E7" s="17" t="str">
        <f>IF(D7="","",VLOOKUP(D7,Lists!$A$2:$B$5,2,0))</f>
        <v/>
      </c>
      <c r="F7" s="16"/>
      <c r="G7" s="16"/>
      <c r="H7" s="17" t="str">
        <f>IF(G7="","",VLOOKUP(G7,Lists!$D$2:$E$5,2,0))</f>
        <v/>
      </c>
      <c r="I7" s="17" t="str">
        <f t="shared" si="0"/>
        <v/>
      </c>
      <c r="J7" s="17" t="str">
        <f t="shared" si="1"/>
        <v/>
      </c>
      <c r="K7" s="16"/>
    </row>
    <row r="8" spans="1:11" ht="39.4" x14ac:dyDescent="0.45">
      <c r="A8" s="14" t="s">
        <v>70</v>
      </c>
      <c r="B8" s="15" t="s">
        <v>72</v>
      </c>
      <c r="C8" s="16"/>
      <c r="D8" s="16"/>
      <c r="E8" s="17" t="str">
        <f>IF(D8="","",VLOOKUP(D8,Lists!$A$2:$B$5,2,0))</f>
        <v/>
      </c>
      <c r="F8" s="16"/>
      <c r="G8" s="16"/>
      <c r="H8" s="17" t="str">
        <f>IF(G8="","",VLOOKUP(G8,Lists!$D$2:$E$5,2,0))</f>
        <v/>
      </c>
      <c r="I8" s="17" t="str">
        <f t="shared" si="0"/>
        <v/>
      </c>
      <c r="J8" s="17" t="str">
        <f t="shared" si="1"/>
        <v/>
      </c>
      <c r="K8" s="16"/>
    </row>
    <row r="9" spans="1:11" ht="39.4" x14ac:dyDescent="0.45">
      <c r="A9" s="14" t="s">
        <v>70</v>
      </c>
      <c r="B9" s="15" t="s">
        <v>73</v>
      </c>
      <c r="C9" s="16"/>
      <c r="D9" s="16"/>
      <c r="E9" s="17" t="str">
        <f>IF(D9="","",VLOOKUP(D9,Lists!$A$2:$B$5,2,0))</f>
        <v/>
      </c>
      <c r="F9" s="16"/>
      <c r="G9" s="16"/>
      <c r="H9" s="17" t="str">
        <f>IF(G9="","",VLOOKUP(G9,Lists!$D$2:$E$5,2,0))</f>
        <v/>
      </c>
      <c r="I9" s="17" t="str">
        <f t="shared" si="0"/>
        <v/>
      </c>
      <c r="J9" s="17" t="str">
        <f t="shared" si="1"/>
        <v/>
      </c>
      <c r="K9" s="16"/>
    </row>
    <row r="10" spans="1:11" ht="39.4" x14ac:dyDescent="0.45">
      <c r="A10" s="14" t="s">
        <v>70</v>
      </c>
      <c r="B10" s="15" t="s">
        <v>74</v>
      </c>
      <c r="C10" s="16"/>
      <c r="D10" s="16"/>
      <c r="E10" s="17" t="str">
        <f>IF(D10="","",VLOOKUP(D10,Lists!$A$2:$B$5,2,0))</f>
        <v/>
      </c>
      <c r="F10" s="16"/>
      <c r="G10" s="16"/>
      <c r="H10" s="17" t="str">
        <f>IF(G10="","",VLOOKUP(G10,Lists!$D$2:$E$5,2,0))</f>
        <v/>
      </c>
      <c r="I10" s="17" t="str">
        <f t="shared" si="0"/>
        <v/>
      </c>
      <c r="J10" s="17" t="str">
        <f t="shared" si="1"/>
        <v/>
      </c>
      <c r="K10" s="16"/>
    </row>
    <row r="11" spans="1:11" ht="39.4" x14ac:dyDescent="0.45">
      <c r="A11" s="14" t="s">
        <v>70</v>
      </c>
      <c r="B11" s="15" t="s">
        <v>75</v>
      </c>
      <c r="C11" s="16"/>
      <c r="D11" s="16"/>
      <c r="E11" s="17" t="str">
        <f>IF(D11="","",VLOOKUP(D11,Lists!$A$2:$B$5,2,0))</f>
        <v/>
      </c>
      <c r="F11" s="16"/>
      <c r="G11" s="16"/>
      <c r="H11" s="17" t="str">
        <f>IF(G11="","",VLOOKUP(G11,Lists!$D$2:$E$5,2,0))</f>
        <v/>
      </c>
      <c r="I11" s="17" t="str">
        <f t="shared" si="0"/>
        <v/>
      </c>
      <c r="J11" s="17" t="str">
        <f t="shared" si="1"/>
        <v/>
      </c>
      <c r="K11" s="16"/>
    </row>
    <row r="12" spans="1:11" ht="39.4" x14ac:dyDescent="0.45">
      <c r="A12" s="14" t="s">
        <v>57</v>
      </c>
      <c r="B12" s="15" t="s">
        <v>76</v>
      </c>
      <c r="C12" s="16"/>
      <c r="D12" s="16"/>
      <c r="E12" s="17" t="str">
        <f>IF(D12="","",VLOOKUP(D12,Lists!$A$2:$B$5,2,0))</f>
        <v/>
      </c>
      <c r="F12" s="16"/>
      <c r="G12" s="16"/>
      <c r="H12" s="17" t="str">
        <f>IF(G12="","",VLOOKUP(G12,Lists!$D$2:$E$5,2,0))</f>
        <v/>
      </c>
      <c r="I12" s="17" t="str">
        <f t="shared" si="0"/>
        <v/>
      </c>
      <c r="J12" s="17" t="str">
        <f t="shared" si="1"/>
        <v/>
      </c>
      <c r="K12" s="16"/>
    </row>
    <row r="13" spans="1:11" ht="52.5" x14ac:dyDescent="0.45">
      <c r="A13" s="14" t="s">
        <v>60</v>
      </c>
      <c r="B13" s="15" t="s">
        <v>77</v>
      </c>
      <c r="C13" s="16"/>
      <c r="D13" s="16"/>
      <c r="E13" s="17" t="str">
        <f>IF(D13="","",VLOOKUP(D13,Lists!$A$2:$B$5,2,0))</f>
        <v/>
      </c>
      <c r="F13" s="16"/>
      <c r="G13" s="16"/>
      <c r="H13" s="17" t="str">
        <f>IF(G13="","",VLOOKUP(G13,Lists!$D$2:$E$5,2,0))</f>
        <v/>
      </c>
      <c r="I13" s="17" t="str">
        <f t="shared" si="0"/>
        <v/>
      </c>
      <c r="J13" s="17" t="str">
        <f t="shared" si="1"/>
        <v/>
      </c>
      <c r="K13" s="16"/>
    </row>
    <row r="14" spans="1:11" ht="65.650000000000006" x14ac:dyDescent="0.45">
      <c r="A14" s="14" t="s">
        <v>62</v>
      </c>
      <c r="B14" s="15" t="s">
        <v>63</v>
      </c>
      <c r="C14" s="16"/>
      <c r="D14" s="16"/>
      <c r="E14" s="17" t="str">
        <f>IF(D14="","",VLOOKUP(D14,Lists!$A$2:$B$5,2,0))</f>
        <v/>
      </c>
      <c r="F14" s="16"/>
      <c r="G14" s="16"/>
      <c r="H14" s="17" t="str">
        <f>IF(G14="","",VLOOKUP(G14,Lists!$D$2:$E$5,2,0))</f>
        <v/>
      </c>
      <c r="I14" s="17" t="str">
        <f t="shared" si="0"/>
        <v/>
      </c>
      <c r="J14" s="17" t="str">
        <f t="shared" si="1"/>
        <v/>
      </c>
      <c r="K14" s="16"/>
    </row>
  </sheetData>
  <mergeCells count="1">
    <mergeCell ref="A2:H2"/>
  </mergeCells>
  <conditionalFormatting sqref="J5:J14">
    <cfRule type="expression" dxfId="15" priority="2">
      <formula>$J5="Low"</formula>
    </cfRule>
    <cfRule type="expression" dxfId="14" priority="3">
      <formula>$J5="Medium-Low"</formula>
    </cfRule>
    <cfRule type="expression" dxfId="13" priority="4">
      <formula>$J5="Medium-High"</formula>
    </cfRule>
    <cfRule type="expression" dxfId="12" priority="5">
      <formula>$J5="High"</formula>
    </cfRule>
  </conditionalFormatting>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xr:uid="{00000000-0002-0000-0300-000000000000}">
          <x14:formula1>
            <xm:f>Lists!$A$2:$A$5</xm:f>
          </x14:formula1>
          <x14:formula2>
            <xm:f>0</xm:f>
          </x14:formula2>
          <xm:sqref>D5:D14</xm:sqref>
        </x14:dataValidation>
        <x14:dataValidation type="list" allowBlank="1" xr:uid="{00000000-0002-0000-0300-000001000000}">
          <x14:formula1>
            <xm:f>Lists!$D$2:$D$5</xm:f>
          </x14:formula1>
          <x14:formula2>
            <xm:f>0</xm:f>
          </x14:formula2>
          <xm:sqref>G5:G14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3"/>
  <sheetViews>
    <sheetView zoomScaleNormal="100" workbookViewId="0">
      <pane ySplit="4" topLeftCell="A7" activePane="bottomLeft" state="frozen"/>
      <selection pane="bottomLeft" activeCell="A6" sqref="A6"/>
    </sheetView>
  </sheetViews>
  <sheetFormatPr defaultColWidth="8.6640625" defaultRowHeight="14.25" x14ac:dyDescent="0.45"/>
  <cols>
    <col min="1" max="1" width="16" customWidth="1"/>
    <col min="2" max="2" width="42" customWidth="1"/>
    <col min="3" max="3" width="40" customWidth="1"/>
    <col min="4" max="4" width="14" customWidth="1"/>
    <col min="5" max="5" width="6" hidden="1" customWidth="1"/>
    <col min="6" max="6" width="40" customWidth="1"/>
    <col min="7" max="7" width="15" customWidth="1"/>
    <col min="8" max="8" width="6" hidden="1" customWidth="1"/>
    <col min="9" max="9" width="7" hidden="1" customWidth="1"/>
    <col min="10" max="10" width="13" customWidth="1"/>
    <col min="11" max="11" width="34" customWidth="1"/>
  </cols>
  <sheetData>
    <row r="1" spans="1:11" ht="15.75" customHeight="1" x14ac:dyDescent="0.5">
      <c r="A1" s="12" t="s">
        <v>78</v>
      </c>
    </row>
    <row r="2" spans="1:11" ht="15" customHeight="1" x14ac:dyDescent="0.45">
      <c r="A2" s="5" t="s">
        <v>79</v>
      </c>
      <c r="B2" s="5"/>
      <c r="C2" s="5"/>
      <c r="D2" s="5"/>
      <c r="E2" s="5"/>
      <c r="F2" s="5"/>
      <c r="G2" s="5"/>
      <c r="H2" s="5"/>
    </row>
    <row r="4" spans="1:11" ht="23.25" customHeight="1" x14ac:dyDescent="0.45">
      <c r="A4" s="13" t="s">
        <v>34</v>
      </c>
      <c r="B4" s="13" t="s">
        <v>35</v>
      </c>
      <c r="C4" s="13" t="s">
        <v>36</v>
      </c>
      <c r="D4" s="13" t="s">
        <v>37</v>
      </c>
      <c r="E4" s="13" t="s">
        <v>38</v>
      </c>
      <c r="F4" s="13" t="s">
        <v>39</v>
      </c>
      <c r="G4" s="13" t="s">
        <v>40</v>
      </c>
      <c r="H4" s="13" t="s">
        <v>41</v>
      </c>
      <c r="I4" s="13" t="s">
        <v>42</v>
      </c>
      <c r="J4" s="13" t="s">
        <v>43</v>
      </c>
      <c r="K4" s="13" t="s">
        <v>44</v>
      </c>
    </row>
    <row r="5" spans="1:11" ht="52.5" x14ac:dyDescent="0.45">
      <c r="A5" s="14" t="s">
        <v>45</v>
      </c>
      <c r="B5" s="15" t="s">
        <v>80</v>
      </c>
      <c r="C5" s="16" t="s">
        <v>81</v>
      </c>
      <c r="D5" s="16" t="s">
        <v>26</v>
      </c>
      <c r="E5" s="17">
        <f>IF(D5="","",VLOOKUP(D5,Lists!$A$2:$B$5,2,0))</f>
        <v>2</v>
      </c>
      <c r="F5" s="16" t="s">
        <v>82</v>
      </c>
      <c r="G5" s="16" t="s">
        <v>27</v>
      </c>
      <c r="H5" s="17">
        <f>IF(G5="","",VLOOKUP(G5,Lists!$D$2:$E$5,2,0))</f>
        <v>0.8</v>
      </c>
      <c r="I5" s="17">
        <f t="shared" ref="I5:I13" si="0">IF(OR(D5="",G5=""),"",ROUND(E5*H5,2))</f>
        <v>1.6</v>
      </c>
      <c r="J5" s="17" t="str">
        <f t="shared" ref="J5:J13" si="1">IF(I5="","",IF(I5&lt;=1.75,"Low",IF(I5&lt;=2.5,"Medium-Low",IF(I5&lt;=3.25,"Medium-High","High"))))</f>
        <v>Low</v>
      </c>
      <c r="K5" s="16" t="s">
        <v>49</v>
      </c>
    </row>
    <row r="6" spans="1:11" ht="39.4" x14ac:dyDescent="0.45">
      <c r="A6" s="14" t="s">
        <v>45</v>
      </c>
      <c r="B6" s="15" t="s">
        <v>83</v>
      </c>
      <c r="C6" s="16"/>
      <c r="D6" s="16"/>
      <c r="E6" s="17" t="str">
        <f>IF(D6="","",VLOOKUP(D6,Lists!$A$2:$B$5,2,0))</f>
        <v/>
      </c>
      <c r="F6" s="16"/>
      <c r="G6" s="16"/>
      <c r="H6" s="17" t="str">
        <f>IF(G6="","",VLOOKUP(G6,Lists!$D$2:$E$5,2,0))</f>
        <v/>
      </c>
      <c r="I6" s="17" t="str">
        <f t="shared" si="0"/>
        <v/>
      </c>
      <c r="J6" s="17" t="str">
        <f t="shared" si="1"/>
        <v/>
      </c>
      <c r="K6" s="16"/>
    </row>
    <row r="7" spans="1:11" ht="39.4" x14ac:dyDescent="0.45">
      <c r="A7" s="14" t="s">
        <v>84</v>
      </c>
      <c r="B7" s="15" t="s">
        <v>85</v>
      </c>
      <c r="C7" s="16"/>
      <c r="D7" s="16"/>
      <c r="E7" s="17" t="str">
        <f>IF(D7="","",VLOOKUP(D7,Lists!$A$2:$B$5,2,0))</f>
        <v/>
      </c>
      <c r="F7" s="16"/>
      <c r="G7" s="16"/>
      <c r="H7" s="17" t="str">
        <f>IF(G7="","",VLOOKUP(G7,Lists!$D$2:$E$5,2,0))</f>
        <v/>
      </c>
      <c r="I7" s="17" t="str">
        <f t="shared" si="0"/>
        <v/>
      </c>
      <c r="J7" s="17" t="str">
        <f t="shared" si="1"/>
        <v/>
      </c>
      <c r="K7" s="16"/>
    </row>
    <row r="8" spans="1:11" ht="39.4" x14ac:dyDescent="0.45">
      <c r="A8" s="14" t="s">
        <v>84</v>
      </c>
      <c r="B8" s="15" t="s">
        <v>86</v>
      </c>
      <c r="C8" s="16"/>
      <c r="D8" s="16"/>
      <c r="E8" s="17" t="str">
        <f>IF(D8="","",VLOOKUP(D8,Lists!$A$2:$B$5,2,0))</f>
        <v/>
      </c>
      <c r="F8" s="16"/>
      <c r="G8" s="16"/>
      <c r="H8" s="17" t="str">
        <f>IF(G8="","",VLOOKUP(G8,Lists!$D$2:$E$5,2,0))</f>
        <v/>
      </c>
      <c r="I8" s="17" t="str">
        <f t="shared" si="0"/>
        <v/>
      </c>
      <c r="J8" s="17" t="str">
        <f t="shared" si="1"/>
        <v/>
      </c>
      <c r="K8" s="16"/>
    </row>
    <row r="9" spans="1:11" ht="39.4" x14ac:dyDescent="0.45">
      <c r="A9" s="14" t="s">
        <v>84</v>
      </c>
      <c r="B9" s="15" t="s">
        <v>87</v>
      </c>
      <c r="C9" s="16"/>
      <c r="D9" s="16"/>
      <c r="E9" s="17" t="str">
        <f>IF(D9="","",VLOOKUP(D9,Lists!$A$2:$B$5,2,0))</f>
        <v/>
      </c>
      <c r="F9" s="16"/>
      <c r="G9" s="16"/>
      <c r="H9" s="17" t="str">
        <f>IF(G9="","",VLOOKUP(G9,Lists!$D$2:$E$5,2,0))</f>
        <v/>
      </c>
      <c r="I9" s="17" t="str">
        <f t="shared" si="0"/>
        <v/>
      </c>
      <c r="J9" s="17" t="str">
        <f t="shared" si="1"/>
        <v/>
      </c>
      <c r="K9" s="16"/>
    </row>
    <row r="10" spans="1:11" ht="39.4" x14ac:dyDescent="0.45">
      <c r="A10" s="14" t="s">
        <v>88</v>
      </c>
      <c r="B10" s="15" t="s">
        <v>89</v>
      </c>
      <c r="C10" s="16"/>
      <c r="D10" s="16"/>
      <c r="E10" s="17" t="str">
        <f>IF(D10="","",VLOOKUP(D10,Lists!$A$2:$B$5,2,0))</f>
        <v/>
      </c>
      <c r="F10" s="16"/>
      <c r="G10" s="16"/>
      <c r="H10" s="17" t="str">
        <f>IF(G10="","",VLOOKUP(G10,Lists!$D$2:$E$5,2,0))</f>
        <v/>
      </c>
      <c r="I10" s="17" t="str">
        <f t="shared" si="0"/>
        <v/>
      </c>
      <c r="J10" s="17" t="str">
        <f t="shared" si="1"/>
        <v/>
      </c>
      <c r="K10" s="16"/>
    </row>
    <row r="11" spans="1:11" ht="39.4" x14ac:dyDescent="0.45">
      <c r="A11" s="14" t="s">
        <v>57</v>
      </c>
      <c r="B11" s="15" t="s">
        <v>90</v>
      </c>
      <c r="C11" s="16"/>
      <c r="D11" s="16"/>
      <c r="E11" s="17" t="str">
        <f>IF(D11="","",VLOOKUP(D11,Lists!$A$2:$B$5,2,0))</f>
        <v/>
      </c>
      <c r="F11" s="16"/>
      <c r="G11" s="16"/>
      <c r="H11" s="17" t="str">
        <f>IF(G11="","",VLOOKUP(G11,Lists!$D$2:$E$5,2,0))</f>
        <v/>
      </c>
      <c r="I11" s="17" t="str">
        <f t="shared" si="0"/>
        <v/>
      </c>
      <c r="J11" s="17" t="str">
        <f t="shared" si="1"/>
        <v/>
      </c>
      <c r="K11" s="16"/>
    </row>
    <row r="12" spans="1:11" ht="52.5" x14ac:dyDescent="0.45">
      <c r="A12" s="14" t="s">
        <v>60</v>
      </c>
      <c r="B12" s="15" t="s">
        <v>91</v>
      </c>
      <c r="C12" s="16"/>
      <c r="D12" s="16"/>
      <c r="E12" s="17" t="str">
        <f>IF(D12="","",VLOOKUP(D12,Lists!$A$2:$B$5,2,0))</f>
        <v/>
      </c>
      <c r="F12" s="16"/>
      <c r="G12" s="16"/>
      <c r="H12" s="17" t="str">
        <f>IF(G12="","",VLOOKUP(G12,Lists!$D$2:$E$5,2,0))</f>
        <v/>
      </c>
      <c r="I12" s="17" t="str">
        <f t="shared" si="0"/>
        <v/>
      </c>
      <c r="J12" s="17" t="str">
        <f t="shared" si="1"/>
        <v/>
      </c>
      <c r="K12" s="16"/>
    </row>
    <row r="13" spans="1:11" ht="65.650000000000006" x14ac:dyDescent="0.45">
      <c r="A13" s="14" t="s">
        <v>62</v>
      </c>
      <c r="B13" s="15" t="s">
        <v>63</v>
      </c>
      <c r="C13" s="16"/>
      <c r="D13" s="16"/>
      <c r="E13" s="17" t="str">
        <f>IF(D13="","",VLOOKUP(D13,Lists!$A$2:$B$5,2,0))</f>
        <v/>
      </c>
      <c r="F13" s="16"/>
      <c r="G13" s="16"/>
      <c r="H13" s="17" t="str">
        <f>IF(G13="","",VLOOKUP(G13,Lists!$D$2:$E$5,2,0))</f>
        <v/>
      </c>
      <c r="I13" s="17" t="str">
        <f t="shared" si="0"/>
        <v/>
      </c>
      <c r="J13" s="17" t="str">
        <f t="shared" si="1"/>
        <v/>
      </c>
      <c r="K13" s="16"/>
    </row>
  </sheetData>
  <mergeCells count="1">
    <mergeCell ref="A2:H2"/>
  </mergeCells>
  <conditionalFormatting sqref="J5:J13">
    <cfRule type="expression" dxfId="11" priority="2">
      <formula>$J5="Low"</formula>
    </cfRule>
    <cfRule type="expression" dxfId="10" priority="3">
      <formula>$J5="Medium-Low"</formula>
    </cfRule>
    <cfRule type="expression" dxfId="9" priority="4">
      <formula>$J5="Medium-High"</formula>
    </cfRule>
    <cfRule type="expression" dxfId="8" priority="5">
      <formula>$J5="High"</formula>
    </cfRule>
  </conditionalFormatting>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xr:uid="{00000000-0002-0000-0400-000000000000}">
          <x14:formula1>
            <xm:f>Lists!$A$2:$A$5</xm:f>
          </x14:formula1>
          <x14:formula2>
            <xm:f>0</xm:f>
          </x14:formula2>
          <xm:sqref>D5:D13</xm:sqref>
        </x14:dataValidation>
        <x14:dataValidation type="list" allowBlank="1" xr:uid="{00000000-0002-0000-0400-000001000000}">
          <x14:formula1>
            <xm:f>Lists!$D$2:$D$5</xm:f>
          </x14:formula1>
          <x14:formula2>
            <xm:f>0</xm:f>
          </x14:formula2>
          <xm:sqref>G5:G13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zoomScaleNormal="100" workbookViewId="0">
      <pane ySplit="4" topLeftCell="A6" activePane="bottomLeft" state="frozen"/>
      <selection pane="bottomLeft"/>
    </sheetView>
  </sheetViews>
  <sheetFormatPr defaultColWidth="8.6640625" defaultRowHeight="14.25" x14ac:dyDescent="0.45"/>
  <cols>
    <col min="1" max="1" width="16" customWidth="1"/>
    <col min="2" max="2" width="42" customWidth="1"/>
    <col min="3" max="3" width="40" customWidth="1"/>
    <col min="4" max="4" width="14" customWidth="1"/>
    <col min="5" max="5" width="6" hidden="1" customWidth="1"/>
    <col min="6" max="6" width="40" customWidth="1"/>
    <col min="7" max="7" width="15" customWidth="1"/>
    <col min="8" max="8" width="6" hidden="1" customWidth="1"/>
    <col min="9" max="9" width="7" hidden="1" customWidth="1"/>
    <col min="10" max="10" width="13" customWidth="1"/>
    <col min="11" max="11" width="34" customWidth="1"/>
  </cols>
  <sheetData>
    <row r="1" spans="1:11" ht="15.75" customHeight="1" x14ac:dyDescent="0.5">
      <c r="A1" s="12" t="s">
        <v>92</v>
      </c>
    </row>
    <row r="2" spans="1:11" ht="15" customHeight="1" x14ac:dyDescent="0.45">
      <c r="A2" s="5" t="s">
        <v>93</v>
      </c>
      <c r="B2" s="5"/>
      <c r="C2" s="5"/>
      <c r="D2" s="5"/>
      <c r="E2" s="5"/>
      <c r="F2" s="5"/>
      <c r="G2" s="5"/>
      <c r="H2" s="5"/>
    </row>
    <row r="4" spans="1:11" ht="23.25" customHeight="1" x14ac:dyDescent="0.45">
      <c r="A4" s="13" t="s">
        <v>34</v>
      </c>
      <c r="B4" s="13" t="s">
        <v>35</v>
      </c>
      <c r="C4" s="13" t="s">
        <v>36</v>
      </c>
      <c r="D4" s="13" t="s">
        <v>37</v>
      </c>
      <c r="E4" s="13" t="s">
        <v>38</v>
      </c>
      <c r="F4" s="13" t="s">
        <v>39</v>
      </c>
      <c r="G4" s="13" t="s">
        <v>40</v>
      </c>
      <c r="H4" s="13" t="s">
        <v>41</v>
      </c>
      <c r="I4" s="13" t="s">
        <v>42</v>
      </c>
      <c r="J4" s="13" t="s">
        <v>43</v>
      </c>
      <c r="K4" s="13" t="s">
        <v>44</v>
      </c>
    </row>
    <row r="5" spans="1:11" ht="78.75" x14ac:dyDescent="0.45">
      <c r="A5" s="14" t="s">
        <v>45</v>
      </c>
      <c r="B5" s="15" t="s">
        <v>94</v>
      </c>
      <c r="C5" s="16" t="s">
        <v>95</v>
      </c>
      <c r="D5" s="16" t="s">
        <v>28</v>
      </c>
      <c r="E5" s="17">
        <f>IF(D5="","",VLOOKUP(D5,Lists!$A$2:$B$5,2,0))</f>
        <v>3</v>
      </c>
      <c r="F5" s="16" t="s">
        <v>96</v>
      </c>
      <c r="G5" s="16" t="s">
        <v>27</v>
      </c>
      <c r="H5" s="17">
        <f>IF(G5="","",VLOOKUP(G5,Lists!$D$2:$E$5,2,0))</f>
        <v>0.8</v>
      </c>
      <c r="I5" s="17">
        <f t="shared" ref="I5:I12" si="0">IF(OR(D5="",G5=""),"",ROUND(E5*H5,2))</f>
        <v>2.4</v>
      </c>
      <c r="J5" s="17" t="str">
        <f t="shared" ref="J5:J12" si="1">IF(I5="","",IF(I5&lt;=1.75,"Low",IF(I5&lt;=2.5,"Medium-Low",IF(I5&lt;=3.25,"Medium-High","High"))))</f>
        <v>Medium-Low</v>
      </c>
      <c r="K5" s="16" t="s">
        <v>49</v>
      </c>
    </row>
    <row r="6" spans="1:11" ht="52.5" x14ac:dyDescent="0.45">
      <c r="A6" s="14" t="s">
        <v>84</v>
      </c>
      <c r="B6" s="15" t="s">
        <v>97</v>
      </c>
      <c r="C6" s="16"/>
      <c r="D6" s="16"/>
      <c r="E6" s="17" t="str">
        <f>IF(D6="","",VLOOKUP(D6,Lists!$A$2:$B$5,2,0))</f>
        <v/>
      </c>
      <c r="F6" s="16"/>
      <c r="G6" s="16"/>
      <c r="H6" s="17" t="str">
        <f>IF(G6="","",VLOOKUP(G6,Lists!$D$2:$E$5,2,0))</f>
        <v/>
      </c>
      <c r="I6" s="17" t="str">
        <f t="shared" si="0"/>
        <v/>
      </c>
      <c r="J6" s="17" t="str">
        <f t="shared" si="1"/>
        <v/>
      </c>
      <c r="K6" s="16"/>
    </row>
    <row r="7" spans="1:11" ht="26.25" x14ac:dyDescent="0.45">
      <c r="A7" s="14" t="s">
        <v>84</v>
      </c>
      <c r="B7" s="15" t="s">
        <v>98</v>
      </c>
      <c r="C7" s="16"/>
      <c r="D7" s="16"/>
      <c r="E7" s="17" t="str">
        <f>IF(D7="","",VLOOKUP(D7,Lists!$A$2:$B$5,2,0))</f>
        <v/>
      </c>
      <c r="F7" s="16"/>
      <c r="G7" s="16"/>
      <c r="H7" s="17" t="str">
        <f>IF(G7="","",VLOOKUP(G7,Lists!$D$2:$E$5,2,0))</f>
        <v/>
      </c>
      <c r="I7" s="17" t="str">
        <f t="shared" si="0"/>
        <v/>
      </c>
      <c r="J7" s="17" t="str">
        <f t="shared" si="1"/>
        <v/>
      </c>
      <c r="K7" s="16"/>
    </row>
    <row r="8" spans="1:11" ht="65.650000000000006" x14ac:dyDescent="0.45">
      <c r="A8" s="14" t="s">
        <v>84</v>
      </c>
      <c r="B8" s="15" t="s">
        <v>99</v>
      </c>
      <c r="C8" s="16"/>
      <c r="D8" s="16"/>
      <c r="E8" s="17" t="str">
        <f>IF(D8="","",VLOOKUP(D8,Lists!$A$2:$B$5,2,0))</f>
        <v/>
      </c>
      <c r="F8" s="16"/>
      <c r="G8" s="16"/>
      <c r="H8" s="17" t="str">
        <f>IF(G8="","",VLOOKUP(G8,Lists!$D$2:$E$5,2,0))</f>
        <v/>
      </c>
      <c r="I8" s="17" t="str">
        <f t="shared" si="0"/>
        <v/>
      </c>
      <c r="J8" s="17" t="str">
        <f t="shared" si="1"/>
        <v/>
      </c>
      <c r="K8" s="16"/>
    </row>
    <row r="9" spans="1:11" ht="65.650000000000006" x14ac:dyDescent="0.45">
      <c r="A9" s="14" t="s">
        <v>100</v>
      </c>
      <c r="B9" s="15" t="s">
        <v>101</v>
      </c>
      <c r="C9" s="16"/>
      <c r="D9" s="16"/>
      <c r="E9" s="17" t="str">
        <f>IF(D9="","",VLOOKUP(D9,Lists!$A$2:$B$5,2,0))</f>
        <v/>
      </c>
      <c r="F9" s="16"/>
      <c r="G9" s="16"/>
      <c r="H9" s="17" t="str">
        <f>IF(G9="","",VLOOKUP(G9,Lists!$D$2:$E$5,2,0))</f>
        <v/>
      </c>
      <c r="I9" s="17" t="str">
        <f t="shared" si="0"/>
        <v/>
      </c>
      <c r="J9" s="17" t="str">
        <f t="shared" si="1"/>
        <v/>
      </c>
      <c r="K9" s="16"/>
    </row>
    <row r="10" spans="1:11" ht="52.5" x14ac:dyDescent="0.45">
      <c r="A10" s="14" t="s">
        <v>102</v>
      </c>
      <c r="B10" s="15" t="s">
        <v>103</v>
      </c>
      <c r="C10" s="16"/>
      <c r="D10" s="16"/>
      <c r="E10" s="17" t="str">
        <f>IF(D10="","",VLOOKUP(D10,Lists!$A$2:$B$5,2,0))</f>
        <v/>
      </c>
      <c r="F10" s="16"/>
      <c r="G10" s="16"/>
      <c r="H10" s="17" t="str">
        <f>IF(G10="","",VLOOKUP(G10,Lists!$D$2:$E$5,2,0))</f>
        <v/>
      </c>
      <c r="I10" s="17" t="str">
        <f t="shared" si="0"/>
        <v/>
      </c>
      <c r="J10" s="17" t="str">
        <f t="shared" si="1"/>
        <v/>
      </c>
      <c r="K10" s="16"/>
    </row>
    <row r="11" spans="1:11" ht="65.650000000000006" x14ac:dyDescent="0.45">
      <c r="A11" s="14" t="s">
        <v>60</v>
      </c>
      <c r="B11" s="15" t="s">
        <v>104</v>
      </c>
      <c r="C11" s="16"/>
      <c r="D11" s="16"/>
      <c r="E11" s="17" t="str">
        <f>IF(D11="","",VLOOKUP(D11,Lists!$A$2:$B$5,2,0))</f>
        <v/>
      </c>
      <c r="F11" s="16"/>
      <c r="G11" s="16"/>
      <c r="H11" s="17" t="str">
        <f>IF(G11="","",VLOOKUP(G11,Lists!$D$2:$E$5,2,0))</f>
        <v/>
      </c>
      <c r="I11" s="17" t="str">
        <f t="shared" si="0"/>
        <v/>
      </c>
      <c r="J11" s="17" t="str">
        <f t="shared" si="1"/>
        <v/>
      </c>
      <c r="K11" s="16"/>
    </row>
    <row r="12" spans="1:11" ht="65.650000000000006" x14ac:dyDescent="0.45">
      <c r="A12" s="14" t="s">
        <v>62</v>
      </c>
      <c r="B12" s="15" t="s">
        <v>63</v>
      </c>
      <c r="C12" s="16"/>
      <c r="D12" s="16"/>
      <c r="E12" s="17" t="str">
        <f>IF(D12="","",VLOOKUP(D12,Lists!$A$2:$B$5,2,0))</f>
        <v/>
      </c>
      <c r="F12" s="16"/>
      <c r="G12" s="16"/>
      <c r="H12" s="17" t="str">
        <f>IF(G12="","",VLOOKUP(G12,Lists!$D$2:$E$5,2,0))</f>
        <v/>
      </c>
      <c r="I12" s="17" t="str">
        <f t="shared" si="0"/>
        <v/>
      </c>
      <c r="J12" s="17" t="str">
        <f t="shared" si="1"/>
        <v/>
      </c>
      <c r="K12" s="16"/>
    </row>
  </sheetData>
  <mergeCells count="1">
    <mergeCell ref="A2:H2"/>
  </mergeCells>
  <conditionalFormatting sqref="J5:J12">
    <cfRule type="expression" dxfId="7" priority="2">
      <formula>$J5="Low"</formula>
    </cfRule>
    <cfRule type="expression" dxfId="6" priority="3">
      <formula>$J5="Medium-Low"</formula>
    </cfRule>
    <cfRule type="expression" dxfId="5" priority="4">
      <formula>$J5="Medium-High"</formula>
    </cfRule>
    <cfRule type="expression" dxfId="4" priority="5">
      <formula>$J5="High"</formula>
    </cfRule>
  </conditionalFormatting>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xr:uid="{00000000-0002-0000-0500-000000000000}">
          <x14:formula1>
            <xm:f>Lists!$A$2:$A$5</xm:f>
          </x14:formula1>
          <x14:formula2>
            <xm:f>0</xm:f>
          </x14:formula2>
          <xm:sqref>D5:D12</xm:sqref>
        </x14:dataValidation>
        <x14:dataValidation type="list" allowBlank="1" xr:uid="{00000000-0002-0000-0500-000001000000}">
          <x14:formula1>
            <xm:f>Lists!$D$2:$D$5</xm:f>
          </x14:formula1>
          <x14:formula2>
            <xm:f>0</xm:f>
          </x14:formula2>
          <xm:sqref>G5:G12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1"/>
  <sheetViews>
    <sheetView zoomScaleNormal="100" workbookViewId="0"/>
  </sheetViews>
  <sheetFormatPr defaultColWidth="8.6640625" defaultRowHeight="14.25" x14ac:dyDescent="0.45"/>
  <cols>
    <col min="1" max="1" width="46" customWidth="1"/>
    <col min="2" max="4" width="16" customWidth="1"/>
    <col min="5" max="5" width="30" customWidth="1"/>
  </cols>
  <sheetData>
    <row r="1" spans="1:5" ht="15.75" customHeight="1" x14ac:dyDescent="0.5">
      <c r="A1" s="12" t="s">
        <v>105</v>
      </c>
    </row>
    <row r="2" spans="1:5" ht="15" customHeight="1" x14ac:dyDescent="0.45">
      <c r="A2" s="5" t="s">
        <v>106</v>
      </c>
      <c r="B2" s="5"/>
      <c r="C2" s="5"/>
      <c r="D2" s="5"/>
      <c r="E2" s="5"/>
    </row>
    <row r="4" spans="1:5" ht="15" customHeight="1" x14ac:dyDescent="0.45">
      <c r="A4" s="18" t="s">
        <v>107</v>
      </c>
    </row>
    <row r="5" spans="1:5" ht="15" customHeight="1" x14ac:dyDescent="0.45">
      <c r="A5" s="13" t="s">
        <v>108</v>
      </c>
      <c r="B5" s="13" t="s">
        <v>109</v>
      </c>
      <c r="C5" s="13" t="s">
        <v>110</v>
      </c>
      <c r="D5" s="13" t="s">
        <v>20</v>
      </c>
    </row>
    <row r="6" spans="1:5" ht="15" customHeight="1" x14ac:dyDescent="0.45">
      <c r="A6" s="14" t="s">
        <v>111</v>
      </c>
      <c r="B6" s="17">
        <f>COUNTIF('Corporate Services'!$I$5:$I$15,"&gt;0")</f>
        <v>1</v>
      </c>
      <c r="C6" s="17">
        <f>IF(B6=0,"—",ROUND(AVERAGEIF('Corporate Services'!$I$5:$I$15,"&gt;0"),2))</f>
        <v>2.4</v>
      </c>
      <c r="D6" s="17" t="str">
        <f>IF(C6="—","—",IF(C6&lt;=1.75,"Low",IF(C6&lt;=2.5,"Medium-Low",IF(C6&lt;=3.25,"Medium-High","High"))))</f>
        <v>Medium-Low</v>
      </c>
    </row>
    <row r="7" spans="1:5" ht="15" customHeight="1" x14ac:dyDescent="0.45">
      <c r="A7" s="14" t="s">
        <v>112</v>
      </c>
      <c r="B7" s="17">
        <f>COUNTIF('Money Lending &amp; Fin Services'!$I$5:$I$14,"&gt;0")</f>
        <v>1</v>
      </c>
      <c r="C7" s="17">
        <f>IF(B7=0,"—",ROUND(AVERAGEIF('Money Lending &amp; Fin Services'!$I$5:$I$14,"&gt;0"),2))</f>
        <v>1.6</v>
      </c>
      <c r="D7" s="17" t="str">
        <f>IF(C7="—","—",IF(C7&lt;=1.75,"Low",IF(C7&lt;=2.5,"Medium-Low",IF(C7&lt;=3.25,"Medium-High","High"))))</f>
        <v>Low</v>
      </c>
    </row>
    <row r="8" spans="1:5" ht="15" customHeight="1" x14ac:dyDescent="0.45">
      <c r="A8" s="14" t="s">
        <v>113</v>
      </c>
      <c r="B8" s="17">
        <f>COUNTIF('Securities and Funds Services'!$I$5:$I$13,"&gt;0")</f>
        <v>1</v>
      </c>
      <c r="C8" s="17">
        <f>IF(B8=0,"—",ROUND(AVERAGEIF('Securities and Funds Services'!$I$5:$I$13,"&gt;0"),2))</f>
        <v>1.6</v>
      </c>
      <c r="D8" s="17" t="str">
        <f>IF(C8="—","—",IF(C8&lt;=1.75,"Low",IF(C8&lt;=2.5,"Medium-Low",IF(C8&lt;=3.25,"Medium-High","High"))))</f>
        <v>Low</v>
      </c>
    </row>
    <row r="9" spans="1:5" ht="15" customHeight="1" x14ac:dyDescent="0.45">
      <c r="A9" s="14" t="s">
        <v>114</v>
      </c>
      <c r="B9" s="17">
        <f>COUNTIF('Digital Assets'!$I$5:$I$12,"&gt;0")</f>
        <v>1</v>
      </c>
      <c r="C9" s="17">
        <f>IF(B9=0,"—",ROUND(AVERAGEIF('Digital Assets'!$I$5:$I$12,"&gt;0"),2))</f>
        <v>2.4</v>
      </c>
      <c r="D9" s="17" t="str">
        <f>IF(C9="—","—",IF(C9&lt;=1.75,"Low",IF(C9&lt;=2.5,"Medium-Low",IF(C9&lt;=3.25,"Medium-High","High"))))</f>
        <v>Medium-Low</v>
      </c>
    </row>
    <row r="10" spans="1:5" ht="15" customHeight="1" x14ac:dyDescent="0.45">
      <c r="A10" s="19" t="s">
        <v>115</v>
      </c>
      <c r="B10" s="19">
        <f>SUM(B6:B9)</f>
        <v>4</v>
      </c>
      <c r="C10" s="19">
        <f>IF(B10=0,"—",ROUND((SUMIF('Corporate Services'!$I$5:$I$15,"&gt;0")+SUMIF('Money Lending &amp; Fin Services'!$I$5:$I$14,"&gt;0")+SUMIF('Securities and Funds Services'!$I$5:$I$13,"&gt;0")+SUMIF('Digital Assets'!$I$5:$I$12,"&gt;0"))/B10,2))</f>
        <v>2</v>
      </c>
      <c r="D10" s="19" t="str">
        <f>IF(C10="—","—",IF(C10&lt;=1.75,"Low",IF(C10&lt;=2.5,"Medium-Low",IF(C10&lt;=3.25,"Medium-High","High"))))</f>
        <v>Medium-Low</v>
      </c>
    </row>
    <row r="12" spans="1:5" ht="27.75" customHeight="1" x14ac:dyDescent="0.45">
      <c r="A12" s="4" t="s">
        <v>116</v>
      </c>
      <c r="B12" s="4"/>
      <c r="C12" s="4"/>
      <c r="D12" s="4"/>
      <c r="E12" s="4"/>
    </row>
    <row r="13" spans="1:5" ht="15" customHeight="1" x14ac:dyDescent="0.45">
      <c r="A13" s="3"/>
      <c r="B13" s="3"/>
      <c r="C13" s="3"/>
      <c r="D13" s="3"/>
      <c r="E13" s="3"/>
    </row>
    <row r="14" spans="1:5" ht="15" customHeight="1" x14ac:dyDescent="0.45">
      <c r="A14" s="3"/>
      <c r="B14" s="3"/>
      <c r="C14" s="3"/>
      <c r="D14" s="3"/>
      <c r="E14" s="3"/>
    </row>
    <row r="15" spans="1:5" ht="15" customHeight="1" x14ac:dyDescent="0.45">
      <c r="A15" s="3"/>
      <c r="B15" s="3"/>
      <c r="C15" s="3"/>
      <c r="D15" s="3"/>
      <c r="E15" s="3"/>
    </row>
    <row r="17" spans="1:5" ht="15" customHeight="1" x14ac:dyDescent="0.45">
      <c r="A17" s="4" t="s">
        <v>117</v>
      </c>
      <c r="B17" s="4"/>
      <c r="C17" s="4"/>
      <c r="D17" s="4"/>
      <c r="E17" s="4"/>
    </row>
    <row r="18" spans="1:5" ht="15" customHeight="1" x14ac:dyDescent="0.45">
      <c r="A18" s="3"/>
      <c r="B18" s="3"/>
      <c r="C18" s="3"/>
      <c r="D18" s="3"/>
      <c r="E18" s="3"/>
    </row>
    <row r="19" spans="1:5" ht="15" customHeight="1" x14ac:dyDescent="0.45">
      <c r="A19" s="3"/>
      <c r="B19" s="3"/>
      <c r="C19" s="3"/>
      <c r="D19" s="3"/>
      <c r="E19" s="3"/>
    </row>
    <row r="20" spans="1:5" ht="15" customHeight="1" x14ac:dyDescent="0.45">
      <c r="A20" s="3"/>
      <c r="B20" s="3"/>
      <c r="C20" s="3"/>
      <c r="D20" s="3"/>
      <c r="E20" s="3"/>
    </row>
    <row r="22" spans="1:5" ht="27.75" customHeight="1" x14ac:dyDescent="0.45">
      <c r="A22" s="4" t="s">
        <v>118</v>
      </c>
      <c r="B22" s="4"/>
      <c r="C22" s="4"/>
      <c r="D22" s="4"/>
      <c r="E22" s="4"/>
    </row>
    <row r="23" spans="1:5" ht="15" customHeight="1" x14ac:dyDescent="0.45">
      <c r="A23" s="3"/>
      <c r="B23" s="3"/>
      <c r="C23" s="3"/>
      <c r="D23" s="3"/>
      <c r="E23" s="3"/>
    </row>
    <row r="24" spans="1:5" ht="15" customHeight="1" x14ac:dyDescent="0.45">
      <c r="A24" s="3"/>
      <c r="B24" s="3"/>
      <c r="C24" s="3"/>
      <c r="D24" s="3"/>
      <c r="E24" s="3"/>
    </row>
    <row r="26" spans="1:5" ht="15" customHeight="1" x14ac:dyDescent="0.45">
      <c r="A26" s="2" t="s">
        <v>119</v>
      </c>
      <c r="B26" s="2"/>
      <c r="C26" s="2"/>
      <c r="D26" s="2"/>
      <c r="E26" s="2"/>
    </row>
    <row r="27" spans="1:5" ht="15" customHeight="1" x14ac:dyDescent="0.45">
      <c r="A27" s="11" t="s">
        <v>120</v>
      </c>
      <c r="B27" s="3"/>
      <c r="C27" s="3"/>
      <c r="D27" s="3"/>
      <c r="E27" s="3"/>
    </row>
    <row r="28" spans="1:5" ht="15" customHeight="1" x14ac:dyDescent="0.45">
      <c r="A28" s="11" t="s">
        <v>121</v>
      </c>
      <c r="B28" s="3"/>
      <c r="C28" s="3"/>
      <c r="D28" s="3"/>
      <c r="E28" s="3"/>
    </row>
    <row r="29" spans="1:5" ht="15" customHeight="1" x14ac:dyDescent="0.45">
      <c r="A29" s="11" t="s">
        <v>122</v>
      </c>
      <c r="B29" s="3"/>
      <c r="C29" s="3"/>
      <c r="D29" s="3"/>
      <c r="E29" s="3"/>
    </row>
    <row r="31" spans="1:5" ht="15" customHeight="1" x14ac:dyDescent="0.45">
      <c r="A31" s="1" t="s">
        <v>123</v>
      </c>
      <c r="B31" s="1"/>
      <c r="C31" s="1"/>
      <c r="D31" s="1"/>
      <c r="E31" s="1"/>
    </row>
  </sheetData>
  <mergeCells count="17">
    <mergeCell ref="B29:E29"/>
    <mergeCell ref="A31:E31"/>
    <mergeCell ref="A23:E23"/>
    <mergeCell ref="A24:E24"/>
    <mergeCell ref="A26:E26"/>
    <mergeCell ref="B27:E27"/>
    <mergeCell ref="B28:E28"/>
    <mergeCell ref="A17:E17"/>
    <mergeCell ref="A18:E18"/>
    <mergeCell ref="A19:E19"/>
    <mergeCell ref="A20:E20"/>
    <mergeCell ref="A22:E22"/>
    <mergeCell ref="A2:E2"/>
    <mergeCell ref="A12:E12"/>
    <mergeCell ref="A13:E13"/>
    <mergeCell ref="A14:E14"/>
    <mergeCell ref="A15:E15"/>
  </mergeCells>
  <conditionalFormatting sqref="D6:D10">
    <cfRule type="expression" dxfId="3" priority="2">
      <formula>$D6="Low"</formula>
    </cfRule>
    <cfRule type="expression" dxfId="2" priority="3">
      <formula>$D6="Medium-Low"</formula>
    </cfRule>
    <cfRule type="expression" dxfId="1" priority="4">
      <formula>$D6="Medium-High"</formula>
    </cfRule>
    <cfRule type="expression" dxfId="0" priority="5">
      <formula>$D6="High"</formula>
    </cfRule>
  </conditionalFormatting>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Start Here</vt:lpstr>
      <vt:lpstr>Lists</vt:lpstr>
      <vt:lpstr>Corporate Services</vt:lpstr>
      <vt:lpstr>Money Lending &amp; Fin Services</vt:lpstr>
      <vt:lpstr>Securities and Funds Services</vt:lpstr>
      <vt:lpstr>Digital Assets</vt:lpstr>
      <vt:lpstr>Your SRA Outcome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Christina Rolle</cp:lastModifiedBy>
  <cp:revision>0</cp:revision>
  <dcterms:created xsi:type="dcterms:W3CDTF">2026-08-11T13:35:41Z</dcterms:created>
  <dcterms:modified xsi:type="dcterms:W3CDTF">2026-08-11T16:11:53Z</dcterms:modified>
  <dc:language>en-US</dc:language>
</cp:coreProperties>
</file>